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ling Rate Admin\Forms &amp; Email Templates\OH Audits Document Examples, Resources\Common Control\"/>
    </mc:Choice>
  </mc:AlternateContent>
  <xr:revisionPtr revIDLastSave="0" documentId="13_ncr:1_{30FD6276-796F-4C80-B12D-9734FC396CD6}" xr6:coauthVersionLast="47" xr6:coauthVersionMax="47" xr10:uidLastSave="{00000000-0000-0000-0000-000000000000}"/>
  <bookViews>
    <workbookView xWindow="0" yWindow="900" windowWidth="11868" windowHeight="11448" xr2:uid="{00000000-000D-0000-FFFF-FFFF00000000}"/>
  </bookViews>
  <sheets>
    <sheet name="Common Control " sheetId="1" r:id="rId1"/>
    <sheet name="Treasury Rates" sheetId="2" r:id="rId2"/>
  </sheets>
  <definedNames>
    <definedName name="_xlnm.Print_Area" localSheetId="0">'Common Control 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2" l="1"/>
  <c r="I46" i="2"/>
  <c r="G43" i="2"/>
  <c r="G42" i="2"/>
  <c r="I42" i="2"/>
  <c r="I31" i="2"/>
  <c r="I30" i="2"/>
  <c r="I29" i="2"/>
  <c r="I28" i="2"/>
  <c r="I27" i="2"/>
  <c r="I43" i="2"/>
  <c r="I26" i="2"/>
  <c r="I25" i="2"/>
  <c r="E27" i="1" s="1"/>
  <c r="I24" i="2"/>
  <c r="I23" i="2"/>
  <c r="I22" i="2"/>
  <c r="I21" i="2"/>
  <c r="I20" i="2"/>
  <c r="I19" i="2"/>
  <c r="I18" i="2"/>
  <c r="I17" i="2"/>
  <c r="I16" i="2"/>
  <c r="I15" i="2"/>
  <c r="I14" i="2"/>
  <c r="L23" i="1"/>
  <c r="L31" i="1"/>
  <c r="D17" i="1"/>
  <c r="E17" i="1" s="1"/>
  <c r="D24" i="1"/>
  <c r="E24" i="1" s="1"/>
  <c r="I44" i="2" l="1"/>
  <c r="E26" i="1"/>
  <c r="E28" i="1" s="1"/>
  <c r="L24" i="1" s="1"/>
  <c r="L25" i="1" s="1"/>
  <c r="L32" i="1" s="1"/>
  <c r="L35" i="1" s="1"/>
</calcChain>
</file>

<file path=xl/sharedStrings.xml><?xml version="1.0" encoding="utf-8"?>
<sst xmlns="http://schemas.openxmlformats.org/spreadsheetml/2006/main" count="67" uniqueCount="52">
  <si>
    <t>Calculations to Determine the Allowable Cost of Ownership</t>
  </si>
  <si>
    <t>Cost of Money</t>
  </si>
  <si>
    <t>NBV</t>
  </si>
  <si>
    <t>Average</t>
  </si>
  <si>
    <t>Insurance</t>
  </si>
  <si>
    <t>Legal &amp; Professional Fees</t>
  </si>
  <si>
    <t>Taxes</t>
  </si>
  <si>
    <t>Total</t>
  </si>
  <si>
    <t>Depreciation</t>
  </si>
  <si>
    <t>Total Expenses</t>
  </si>
  <si>
    <t>Plus: Cost of Money</t>
  </si>
  <si>
    <t>Total Cost of Ownership</t>
  </si>
  <si>
    <t>Total Assets</t>
  </si>
  <si>
    <t>Gross Space (SQ. FT.)</t>
  </si>
  <si>
    <t>Total Cost of Money</t>
  </si>
  <si>
    <t>Land &amp; Improvements</t>
  </si>
  <si>
    <t>Fiscal Year Ending:</t>
  </si>
  <si>
    <t>Repairs &amp; Maintenance</t>
  </si>
  <si>
    <t>(A)</t>
  </si>
  <si>
    <t>Allowable % of Costs</t>
  </si>
  <si>
    <t>Total Allowable Cost</t>
  </si>
  <si>
    <t>*</t>
  </si>
  <si>
    <t>SPACE UTILIZATION</t>
  </si>
  <si>
    <t>Fill in yellow boxes</t>
  </si>
  <si>
    <t>Consulting Firm X</t>
  </si>
  <si>
    <t>Allowable Owner Expenses (ABCD Real-Estate Partnership)</t>
  </si>
  <si>
    <t>Less: Proposed  Rent (total for year)</t>
  </si>
  <si>
    <t>Beginning F/Y</t>
  </si>
  <si>
    <t>Ending F/Y</t>
  </si>
  <si>
    <t>Idle or Sub-let Space (SQ. Ft.)</t>
  </si>
  <si>
    <t>Buildings &amp; Betterments</t>
  </si>
  <si>
    <t>Equals: Unallowable Cost</t>
  </si>
  <si>
    <r>
      <t>Avg. Fed. Treasury Rate (</t>
    </r>
    <r>
      <rPr>
        <b/>
        <sz val="10"/>
        <rFont val="Helv"/>
      </rPr>
      <t>See Tab B</t>
    </r>
    <r>
      <rPr>
        <sz val="10"/>
        <rFont val="Helv"/>
      </rPr>
      <t>)</t>
    </r>
  </si>
  <si>
    <t>Cost of Money Rates</t>
  </si>
  <si>
    <t>Cal. year</t>
  </si>
  <si>
    <t>Year</t>
  </si>
  <si>
    <t>Jan - June</t>
  </si>
  <si>
    <t>July - Dec</t>
  </si>
  <si>
    <t>Average Treasury Rate for the 12-Month Audit Period:</t>
  </si>
  <si>
    <t>multiplied by</t>
  </si>
  <si>
    <t>equals</t>
  </si>
  <si>
    <t>(from table)</t>
  </si>
  <si>
    <t>For calendar-year companies, verify against Treasury Rate from above table</t>
  </si>
  <si>
    <t xml:space="preserve">Note:  Current Treasury rates may be obtained at: </t>
  </si>
  <si>
    <t>ODOT Common Control Worksheet</t>
  </si>
  <si>
    <t xml:space="preserve">Reference: FAR 31.205-17 Idle Facilities and Idle Capacity Costs; FAR 31.205-36 Rent/Lease </t>
  </si>
  <si>
    <t>Treasury Rates</t>
  </si>
  <si>
    <t>January - June, 2021</t>
  </si>
  <si>
    <t>July - December, 2021</t>
  </si>
  <si>
    <t>THIS INFORMATION MAY NEED TO BE UPDATED TO THE CURRENT FYE DATA</t>
  </si>
  <si>
    <t>*NOTE: Since these costs represent expenses to the owner/lessor (ABCD Partnership), they must be excluded from the overhead costs submitted by the lessee (Consulting Firm X).</t>
  </si>
  <si>
    <t>https://www.fiscal.treasury.gov/fsservices/gov/pmt/promptPayment/rates.html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</si>
</sst>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$&quot;#,##0.00"/>
    <numFmt numFmtId="167" formatCode="0.00000%"/>
    <numFmt numFmtId="168" formatCode="_(* #,##0_);_(* \(#,##0\);_(* &quot;-&quot;??_);_(@_)"/>
    <numFmt numFmtId="169" formatCode="0.0000%"/>
    <numFmt numFmtId="170" formatCode="@*."/>
    <numFmt numFmtId="171" formatCode="[$-409]mmmm\ d\,\ yyyy;@"/>
    <numFmt numFmtId="172" formatCode="#\ ??/12"/>
    <numFmt numFmtId="173" formatCode="0.000000%"/>
  </numFmts>
  <fonts count="17" x14ac:knownFonts="1">
    <font>
      <sz val="12"/>
      <name val="Helv"/>
    </font>
    <font>
      <sz val="10"/>
      <name val="Arial"/>
    </font>
    <font>
      <sz val="10"/>
      <name val="Helv"/>
    </font>
    <font>
      <b/>
      <sz val="10"/>
      <name val="Helv"/>
    </font>
    <font>
      <u/>
      <sz val="10"/>
      <name val="Helv"/>
    </font>
    <font>
      <u val="double"/>
      <sz val="10"/>
      <name val="Helv"/>
    </font>
    <font>
      <sz val="8"/>
      <name val="Helv"/>
    </font>
    <font>
      <b/>
      <u val="double"/>
      <sz val="10"/>
      <name val="Helv"/>
    </font>
    <font>
      <b/>
      <sz val="8"/>
      <name val="Helv"/>
    </font>
    <font>
      <u/>
      <sz val="12"/>
      <color indexed="12"/>
      <name val="Helv"/>
    </font>
    <font>
      <u/>
      <sz val="10"/>
      <color indexed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7" fontId="2" fillId="0" borderId="0" xfId="0" applyNumberFormat="1" applyFont="1" applyProtection="1"/>
    <xf numFmtId="10" fontId="2" fillId="0" borderId="1" xfId="0" applyNumberFormat="1" applyFont="1" applyBorder="1" applyProtection="1"/>
    <xf numFmtId="7" fontId="2" fillId="0" borderId="2" xfId="0" applyNumberFormat="1" applyFont="1" applyBorder="1" applyProtection="1"/>
    <xf numFmtId="164" fontId="2" fillId="0" borderId="0" xfId="4" applyNumberFormat="1" applyFont="1"/>
    <xf numFmtId="164" fontId="2" fillId="0" borderId="0" xfId="4" applyNumberFormat="1" applyFont="1" applyBorder="1"/>
    <xf numFmtId="7" fontId="2" fillId="0" borderId="0" xfId="0" applyNumberFormat="1" applyFont="1" applyBorder="1" applyProtection="1"/>
    <xf numFmtId="7" fontId="2" fillId="0" borderId="3" xfId="0" applyNumberFormat="1" applyFont="1" applyBorder="1" applyProtection="1"/>
    <xf numFmtId="0" fontId="2" fillId="0" borderId="0" xfId="0" applyFont="1" applyBorder="1"/>
    <xf numFmtId="10" fontId="2" fillId="0" borderId="0" xfId="0" applyNumberFormat="1" applyFont="1" applyBorder="1" applyProtection="1"/>
    <xf numFmtId="0" fontId="2" fillId="0" borderId="0" xfId="0" applyFont="1" applyFill="1"/>
    <xf numFmtId="7" fontId="3" fillId="0" borderId="0" xfId="0" applyNumberFormat="1" applyFont="1" applyBorder="1" applyProtection="1"/>
    <xf numFmtId="7" fontId="3" fillId="0" borderId="4" xfId="0" applyNumberFormat="1" applyFont="1" applyBorder="1" applyProtection="1"/>
    <xf numFmtId="44" fontId="2" fillId="0" borderId="5" xfId="2" applyFont="1" applyBorder="1"/>
    <xf numFmtId="0" fontId="8" fillId="0" borderId="0" xfId="0" applyFont="1"/>
    <xf numFmtId="0" fontId="0" fillId="0" borderId="0" xfId="0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2" fillId="0" borderId="10" xfId="0" applyFont="1" applyBorder="1"/>
    <xf numFmtId="7" fontId="2" fillId="0" borderId="9" xfId="0" applyNumberFormat="1" applyFont="1" applyBorder="1" applyProtection="1"/>
    <xf numFmtId="0" fontId="2" fillId="0" borderId="9" xfId="0" applyFont="1" applyBorder="1"/>
    <xf numFmtId="0" fontId="2" fillId="2" borderId="0" xfId="0" applyFont="1" applyFill="1" applyBorder="1" applyAlignment="1">
      <alignment horizontal="center"/>
    </xf>
    <xf numFmtId="10" fontId="2" fillId="0" borderId="9" xfId="0" applyNumberFormat="1" applyFont="1" applyBorder="1" applyProtection="1"/>
    <xf numFmtId="0" fontId="3" fillId="0" borderId="10" xfId="0" applyFont="1" applyBorder="1"/>
    <xf numFmtId="0" fontId="3" fillId="0" borderId="0" xfId="0" applyFont="1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2" fillId="0" borderId="10" xfId="0" applyFont="1" applyFill="1" applyBorder="1"/>
    <xf numFmtId="0" fontId="2" fillId="2" borderId="9" xfId="0" applyFont="1" applyFill="1" applyBorder="1"/>
    <xf numFmtId="7" fontId="2" fillId="0" borderId="10" xfId="0" applyNumberFormat="1" applyFont="1" applyBorder="1" applyProtection="1"/>
    <xf numFmtId="44" fontId="2" fillId="0" borderId="9" xfId="2" applyFont="1" applyBorder="1"/>
    <xf numFmtId="7" fontId="4" fillId="0" borderId="0" xfId="0" applyNumberFormat="1" applyFont="1" applyBorder="1" applyProtection="1"/>
    <xf numFmtId="7" fontId="5" fillId="0" borderId="0" xfId="0" applyNumberFormat="1" applyFont="1" applyBorder="1" applyProtection="1"/>
    <xf numFmtId="7" fontId="5" fillId="0" borderId="9" xfId="0" applyNumberFormat="1" applyFont="1" applyBorder="1" applyProtection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2" fillId="0" borderId="10" xfId="0" applyNumberFormat="1" applyFont="1" applyBorder="1" applyProtection="1"/>
    <xf numFmtId="7" fontId="7" fillId="0" borderId="0" xfId="0" applyNumberFormat="1" applyFont="1" applyBorder="1" applyProtection="1"/>
    <xf numFmtId="7" fontId="7" fillId="0" borderId="9" xfId="0" applyNumberFormat="1" applyFont="1" applyBorder="1" applyProtection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7" fontId="5" fillId="0" borderId="12" xfId="0" applyNumberFormat="1" applyFont="1" applyBorder="1" applyProtection="1"/>
    <xf numFmtId="7" fontId="5" fillId="0" borderId="13" xfId="0" applyNumberFormat="1" applyFont="1" applyBorder="1" applyProtection="1"/>
    <xf numFmtId="166" fontId="3" fillId="0" borderId="0" xfId="0" applyNumberFormat="1" applyFont="1" applyBorder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7" fontId="2" fillId="3" borderId="14" xfId="0" applyNumberFormat="1" applyFont="1" applyFill="1" applyBorder="1" applyProtection="1"/>
    <xf numFmtId="7" fontId="2" fillId="3" borderId="15" xfId="0" applyNumberFormat="1" applyFont="1" applyFill="1" applyBorder="1" applyProtection="1"/>
    <xf numFmtId="7" fontId="3" fillId="0" borderId="3" xfId="0" applyNumberFormat="1" applyFont="1" applyBorder="1" applyProtection="1"/>
    <xf numFmtId="0" fontId="2" fillId="4" borderId="0" xfId="0" applyFont="1" applyFill="1" applyBorder="1"/>
    <xf numFmtId="0" fontId="2" fillId="4" borderId="0" xfId="0" applyFont="1" applyFill="1"/>
    <xf numFmtId="0" fontId="3" fillId="0" borderId="0" xfId="0" applyFont="1" applyAlignment="1">
      <alignment horizontal="left" wrapText="1"/>
    </xf>
    <xf numFmtId="0" fontId="2" fillId="4" borderId="0" xfId="0" applyFont="1" applyFill="1" applyAlignment="1">
      <alignment horizontal="center"/>
    </xf>
    <xf numFmtId="165" fontId="2" fillId="0" borderId="0" xfId="4" applyNumberFormat="1" applyFont="1" applyBorder="1" applyAlignment="1">
      <alignment horizontal="right"/>
    </xf>
    <xf numFmtId="167" fontId="2" fillId="3" borderId="14" xfId="0" applyNumberFormat="1" applyFont="1" applyFill="1" applyBorder="1" applyProtection="1"/>
    <xf numFmtId="0" fontId="3" fillId="5" borderId="14" xfId="0" applyFont="1" applyFill="1" applyBorder="1" applyAlignment="1">
      <alignment horizontal="center"/>
    </xf>
    <xf numFmtId="0" fontId="2" fillId="0" borderId="17" xfId="0" applyFont="1" applyBorder="1"/>
    <xf numFmtId="0" fontId="0" fillId="6" borderId="0" xfId="0" applyFill="1"/>
    <xf numFmtId="168" fontId="2" fillId="3" borderId="14" xfId="1" applyNumberFormat="1" applyFont="1" applyFill="1" applyBorder="1"/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6" borderId="0" xfId="0" applyFont="1" applyFill="1"/>
    <xf numFmtId="0" fontId="15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2" xfId="0" applyFont="1" applyBorder="1"/>
    <xf numFmtId="169" fontId="15" fillId="0" borderId="0" xfId="4" applyNumberFormat="1" applyFont="1"/>
    <xf numFmtId="171" fontId="15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9" fontId="15" fillId="7" borderId="14" xfId="0" applyNumberFormat="1" applyFont="1" applyFill="1" applyBorder="1" applyAlignment="1" applyProtection="1">
      <protection locked="0"/>
    </xf>
    <xf numFmtId="173" fontId="15" fillId="0" borderId="0" xfId="0" applyNumberFormat="1" applyFont="1" applyProtection="1">
      <protection locked="0"/>
    </xf>
    <xf numFmtId="0" fontId="9" fillId="0" borderId="0" xfId="3" applyAlignment="1" applyProtection="1"/>
    <xf numFmtId="0" fontId="15" fillId="8" borderId="0" xfId="0" applyFont="1" applyFill="1"/>
    <xf numFmtId="169" fontId="15" fillId="9" borderId="0" xfId="0" applyNumberFormat="1" applyFont="1" applyFill="1" applyProtection="1">
      <protection locked="0"/>
    </xf>
    <xf numFmtId="173" fontId="15" fillId="9" borderId="3" xfId="0" applyNumberFormat="1" applyFont="1" applyFill="1" applyBorder="1"/>
    <xf numFmtId="0" fontId="2" fillId="10" borderId="16" xfId="0" applyFont="1" applyFill="1" applyBorder="1"/>
    <xf numFmtId="172" fontId="15" fillId="0" borderId="1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0" borderId="0" xfId="3" applyFont="1" applyBorder="1" applyAlignment="1" applyProtection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5" borderId="18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left" wrapText="1"/>
    </xf>
    <xf numFmtId="0" fontId="3" fillId="5" borderId="20" xfId="0" applyFont="1" applyFill="1" applyBorder="1" applyAlignment="1">
      <alignment horizontal="left" wrapText="1"/>
    </xf>
    <xf numFmtId="0" fontId="3" fillId="5" borderId="2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3" fillId="5" borderId="22" xfId="0" applyFont="1" applyFill="1" applyBorder="1" applyAlignment="1">
      <alignment horizontal="left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0" xfId="0" applyFont="1"/>
    <xf numFmtId="14" fontId="2" fillId="10" borderId="23" xfId="0" applyNumberFormat="1" applyFont="1" applyFill="1" applyBorder="1"/>
    <xf numFmtId="0" fontId="2" fillId="10" borderId="24" xfId="0" applyFont="1" applyFill="1" applyBorder="1"/>
    <xf numFmtId="0" fontId="2" fillId="3" borderId="23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7" borderId="23" xfId="0" applyFont="1" applyFill="1" applyBorder="1" applyAlignment="1" applyProtection="1">
      <alignment horizontal="center"/>
      <protection locked="0"/>
    </xf>
    <xf numFmtId="0" fontId="15" fillId="7" borderId="24" xfId="0" applyFont="1" applyFill="1" applyBorder="1" applyAlignment="1" applyProtection="1">
      <alignment horizontal="center"/>
      <protection locked="0"/>
    </xf>
    <xf numFmtId="170" fontId="15" fillId="0" borderId="0" xfId="0" applyNumberFormat="1" applyFont="1" applyAlignment="1">
      <alignment horizontal="left"/>
    </xf>
    <xf numFmtId="0" fontId="13" fillId="6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scal.treasury.gov/fsservices/gov/pmt/promptPayment/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39"/>
  <sheetViews>
    <sheetView showGridLines="0" tabSelected="1" zoomScale="90" zoomScaleNormal="90" workbookViewId="0">
      <selection activeCell="L10" sqref="L10"/>
    </sheetView>
  </sheetViews>
  <sheetFormatPr defaultColWidth="9.81640625" defaultRowHeight="15.6" x14ac:dyDescent="0.3"/>
  <cols>
    <col min="1" max="2" width="1.81640625" customWidth="1"/>
    <col min="3" max="3" width="14.81640625" customWidth="1"/>
    <col min="4" max="5" width="10.81640625" customWidth="1"/>
    <col min="6" max="6" width="2.81640625" customWidth="1"/>
    <col min="7" max="8" width="1.81640625" customWidth="1"/>
    <col min="9" max="9" width="17.6328125" customWidth="1"/>
    <col min="10" max="10" width="7.81640625" customWidth="1"/>
    <col min="11" max="11" width="3.81640625" customWidth="1"/>
    <col min="12" max="12" width="11.08984375" customWidth="1"/>
    <col min="13" max="14" width="3.81640625" customWidth="1"/>
  </cols>
  <sheetData>
    <row r="1" spans="1:13" ht="4.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customHeight="1" x14ac:dyDescent="0.3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4.5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6.2" thickBot="1" x14ac:dyDescent="0.35"/>
    <row r="5" spans="1:13" ht="15.75" customHeight="1" x14ac:dyDescent="0.3">
      <c r="B5" s="15"/>
      <c r="C5" s="98" t="s">
        <v>45</v>
      </c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6.2" thickBot="1" x14ac:dyDescent="0.35">
      <c r="B6" s="15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6.2" thickBot="1" x14ac:dyDescent="0.3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"/>
    </row>
    <row r="8" spans="1:13" x14ac:dyDescent="0.3">
      <c r="B8" s="1"/>
      <c r="C8" s="86"/>
      <c r="D8" s="1"/>
      <c r="E8" s="107" t="s">
        <v>24</v>
      </c>
      <c r="F8" s="108"/>
      <c r="G8" s="108"/>
      <c r="H8" s="108"/>
      <c r="I8" s="108"/>
      <c r="J8" s="108"/>
      <c r="K8" s="108"/>
      <c r="L8" s="109"/>
      <c r="M8" s="1"/>
    </row>
    <row r="9" spans="1:13" ht="16.2" thickBot="1" x14ac:dyDescent="0.35">
      <c r="B9" s="1"/>
      <c r="C9" s="62" t="s">
        <v>23</v>
      </c>
      <c r="D9" s="1"/>
      <c r="E9" s="1" t="s">
        <v>0</v>
      </c>
      <c r="F9" s="1"/>
      <c r="G9" s="1"/>
      <c r="H9" s="1"/>
      <c r="I9" s="1"/>
      <c r="J9" s="1"/>
      <c r="K9" s="1"/>
      <c r="L9" s="1"/>
      <c r="M9" s="1"/>
    </row>
    <row r="10" spans="1:13" x14ac:dyDescent="0.3">
      <c r="B10" s="1"/>
      <c r="C10" s="1"/>
      <c r="D10" s="1"/>
      <c r="E10" s="104" t="s">
        <v>16</v>
      </c>
      <c r="F10" s="104"/>
      <c r="G10" s="1"/>
      <c r="H10" s="105">
        <v>44561</v>
      </c>
      <c r="I10" s="106"/>
      <c r="J10" s="55"/>
      <c r="K10" s="1"/>
      <c r="L10" s="1"/>
      <c r="M10" s="1"/>
    </row>
    <row r="11" spans="1:13" ht="16.2" thickBot="1" x14ac:dyDescent="0.35">
      <c r="B11" s="1"/>
      <c r="C11" s="1"/>
      <c r="D11" s="1"/>
      <c r="E11" s="1"/>
      <c r="F11" s="1"/>
      <c r="G11" s="1"/>
      <c r="H11" s="1"/>
      <c r="K11" s="1"/>
      <c r="L11" s="1"/>
      <c r="M11" s="1"/>
    </row>
    <row r="12" spans="1:13" x14ac:dyDescent="0.3">
      <c r="B12" s="17"/>
      <c r="C12" s="18"/>
      <c r="D12" s="18"/>
      <c r="E12" s="18"/>
      <c r="F12" s="19"/>
      <c r="G12" s="1"/>
      <c r="H12" s="17"/>
      <c r="I12" s="18"/>
      <c r="J12" s="18"/>
      <c r="K12" s="18"/>
      <c r="L12" s="18"/>
      <c r="M12" s="19"/>
    </row>
    <row r="13" spans="1:13" x14ac:dyDescent="0.3">
      <c r="B13" s="33"/>
      <c r="C13" s="50" t="s">
        <v>1</v>
      </c>
      <c r="D13" s="24" t="s">
        <v>2</v>
      </c>
      <c r="E13" s="51" t="s">
        <v>3</v>
      </c>
      <c r="F13" s="34"/>
      <c r="G13" s="11"/>
      <c r="H13" s="110" t="s">
        <v>25</v>
      </c>
      <c r="I13" s="111"/>
      <c r="J13" s="111"/>
      <c r="K13" s="111"/>
      <c r="L13" s="111"/>
      <c r="M13" s="20"/>
    </row>
    <row r="14" spans="1:13" x14ac:dyDescent="0.3">
      <c r="B14" s="35"/>
      <c r="C14" s="27" t="s">
        <v>30</v>
      </c>
      <c r="D14" s="9"/>
      <c r="E14" s="9"/>
      <c r="F14" s="23"/>
      <c r="G14" s="2"/>
      <c r="H14" s="21" t="s">
        <v>4</v>
      </c>
      <c r="I14" s="9"/>
      <c r="J14" s="9"/>
      <c r="K14" s="61" t="s">
        <v>21</v>
      </c>
      <c r="L14" s="52">
        <v>4000</v>
      </c>
      <c r="M14" s="22"/>
    </row>
    <row r="15" spans="1:13" x14ac:dyDescent="0.3">
      <c r="B15" s="35"/>
      <c r="C15" s="9" t="s">
        <v>27</v>
      </c>
      <c r="D15" s="52">
        <v>500000</v>
      </c>
      <c r="E15" s="7"/>
      <c r="F15" s="22"/>
      <c r="G15" s="2"/>
      <c r="H15" s="21" t="s">
        <v>5</v>
      </c>
      <c r="I15" s="9"/>
      <c r="J15" s="9"/>
      <c r="K15" s="61" t="s">
        <v>21</v>
      </c>
      <c r="L15" s="52">
        <v>800</v>
      </c>
      <c r="M15" s="22"/>
    </row>
    <row r="16" spans="1:13" x14ac:dyDescent="0.3">
      <c r="B16" s="35"/>
      <c r="C16" s="9" t="s">
        <v>28</v>
      </c>
      <c r="D16" s="52">
        <v>500000</v>
      </c>
      <c r="E16" s="7"/>
      <c r="F16" s="22"/>
      <c r="G16" s="2"/>
      <c r="H16" s="21" t="s">
        <v>17</v>
      </c>
      <c r="I16" s="9"/>
      <c r="J16" s="9"/>
      <c r="K16" s="61" t="s">
        <v>21</v>
      </c>
      <c r="L16" s="52"/>
      <c r="M16" s="22"/>
    </row>
    <row r="17" spans="2:13" ht="16.2" thickBot="1" x14ac:dyDescent="0.35">
      <c r="B17" s="35"/>
      <c r="C17" s="9" t="s">
        <v>7</v>
      </c>
      <c r="D17" s="8">
        <f>SUM(D15:D16)</f>
        <v>1000000</v>
      </c>
      <c r="E17" s="14">
        <f>ROUND(D17/2,0)</f>
        <v>500000</v>
      </c>
      <c r="F17" s="36"/>
      <c r="G17" s="2"/>
      <c r="H17" s="21" t="s">
        <v>6</v>
      </c>
      <c r="I17" s="9"/>
      <c r="J17" s="9"/>
      <c r="K17" s="61" t="s">
        <v>21</v>
      </c>
      <c r="L17" s="52">
        <v>8000</v>
      </c>
      <c r="M17" s="22"/>
    </row>
    <row r="18" spans="2:13" ht="16.2" thickTop="1" x14ac:dyDescent="0.3">
      <c r="B18" s="35"/>
      <c r="C18" s="9"/>
      <c r="D18" s="9"/>
      <c r="E18" s="9"/>
      <c r="F18" s="23"/>
      <c r="G18" s="2"/>
      <c r="H18" s="21" t="s">
        <v>8</v>
      </c>
      <c r="I18" s="9"/>
      <c r="J18" s="9"/>
      <c r="K18" s="61" t="s">
        <v>21</v>
      </c>
      <c r="L18" s="52">
        <v>50000</v>
      </c>
      <c r="M18" s="22"/>
    </row>
    <row r="19" spans="2:13" x14ac:dyDescent="0.3">
      <c r="B19" s="35"/>
      <c r="C19" s="9"/>
      <c r="D19" s="9"/>
      <c r="E19" s="9"/>
      <c r="F19" s="23"/>
      <c r="G19" s="2"/>
      <c r="H19" s="21"/>
      <c r="I19" s="9"/>
      <c r="J19" s="9"/>
      <c r="K19" s="61" t="s">
        <v>21</v>
      </c>
      <c r="L19" s="52"/>
      <c r="M19" s="22"/>
    </row>
    <row r="20" spans="2:13" x14ac:dyDescent="0.3">
      <c r="B20" s="35"/>
      <c r="C20" s="9"/>
      <c r="D20" s="9"/>
      <c r="E20" s="9"/>
      <c r="F20" s="23"/>
      <c r="G20" s="7"/>
      <c r="H20" s="21"/>
      <c r="I20" s="9"/>
      <c r="J20" s="9"/>
      <c r="K20" s="61" t="s">
        <v>21</v>
      </c>
      <c r="L20" s="52"/>
      <c r="M20" s="22"/>
    </row>
    <row r="21" spans="2:13" x14ac:dyDescent="0.3">
      <c r="B21" s="35"/>
      <c r="C21" s="27" t="s">
        <v>15</v>
      </c>
      <c r="D21" s="9"/>
      <c r="E21" s="9"/>
      <c r="F21" s="23"/>
      <c r="G21" s="7"/>
      <c r="H21" s="21"/>
      <c r="I21" s="9"/>
      <c r="J21" s="9"/>
      <c r="K21" s="61" t="s">
        <v>21</v>
      </c>
      <c r="L21" s="52"/>
      <c r="M21" s="22"/>
    </row>
    <row r="22" spans="2:13" x14ac:dyDescent="0.3">
      <c r="B22" s="35"/>
      <c r="C22" s="9" t="s">
        <v>27</v>
      </c>
      <c r="D22" s="52">
        <v>0</v>
      </c>
      <c r="E22" s="7"/>
      <c r="F22" s="22"/>
      <c r="G22" s="7"/>
      <c r="H22" s="21"/>
      <c r="I22" s="9"/>
      <c r="J22" s="9"/>
      <c r="K22" s="61" t="s">
        <v>21</v>
      </c>
      <c r="L22" s="52"/>
      <c r="M22" s="22"/>
    </row>
    <row r="23" spans="2:13" x14ac:dyDescent="0.3">
      <c r="B23" s="35"/>
      <c r="C23" s="9" t="s">
        <v>28</v>
      </c>
      <c r="D23" s="52">
        <v>0</v>
      </c>
      <c r="E23" s="7"/>
      <c r="F23" s="22"/>
      <c r="G23" s="7"/>
      <c r="H23" s="21" t="s">
        <v>9</v>
      </c>
      <c r="I23" s="9"/>
      <c r="J23" s="9"/>
      <c r="K23" s="9"/>
      <c r="L23" s="49">
        <f>SUM(L14:L22)</f>
        <v>62800</v>
      </c>
      <c r="M23" s="30"/>
    </row>
    <row r="24" spans="2:13" ht="16.2" thickBot="1" x14ac:dyDescent="0.35">
      <c r="B24" s="21"/>
      <c r="C24" s="9" t="s">
        <v>7</v>
      </c>
      <c r="D24" s="8">
        <f>SUM(D22:D23)</f>
        <v>0</v>
      </c>
      <c r="E24" s="14">
        <f>ROUND(D24/2,0)</f>
        <v>0</v>
      </c>
      <c r="F24" s="36"/>
      <c r="G24" s="1"/>
      <c r="H24" s="21" t="s">
        <v>10</v>
      </c>
      <c r="I24" s="9"/>
      <c r="J24" s="9"/>
      <c r="K24" s="9"/>
      <c r="L24" s="4">
        <f>+E28</f>
        <v>5000</v>
      </c>
      <c r="M24" s="22" t="s">
        <v>18</v>
      </c>
    </row>
    <row r="25" spans="2:13" ht="16.8" thickTop="1" thickBot="1" x14ac:dyDescent="0.35">
      <c r="B25" s="21"/>
      <c r="C25" s="9"/>
      <c r="D25" s="37"/>
      <c r="E25" s="38"/>
      <c r="F25" s="39"/>
      <c r="G25" s="1"/>
      <c r="H25" s="21" t="s">
        <v>11</v>
      </c>
      <c r="I25" s="9"/>
      <c r="J25" s="9"/>
      <c r="K25" s="9"/>
      <c r="L25" s="8">
        <f>SUM(L23:L24)</f>
        <v>67800</v>
      </c>
      <c r="M25" s="23"/>
    </row>
    <row r="26" spans="2:13" ht="16.2" thickTop="1" x14ac:dyDescent="0.3">
      <c r="B26" s="21"/>
      <c r="C26" s="9" t="s">
        <v>12</v>
      </c>
      <c r="D26" s="7"/>
      <c r="E26" s="7">
        <f>E17+E24</f>
        <v>500000</v>
      </c>
      <c r="F26" s="39"/>
      <c r="G26" s="1"/>
      <c r="H26" s="21"/>
      <c r="I26" s="9"/>
      <c r="J26" s="9"/>
      <c r="K26" s="9"/>
      <c r="L26" s="9"/>
      <c r="M26" s="23"/>
    </row>
    <row r="27" spans="2:13" x14ac:dyDescent="0.3">
      <c r="B27" s="21"/>
      <c r="C27" s="9" t="s">
        <v>32</v>
      </c>
      <c r="D27" s="40"/>
      <c r="E27" s="60">
        <f>'Treasury Rates'!I46</f>
        <v>0.01</v>
      </c>
      <c r="F27" s="23"/>
      <c r="G27" s="1"/>
      <c r="H27" s="21"/>
      <c r="I27" s="9"/>
      <c r="J27" s="9"/>
      <c r="K27" s="9"/>
      <c r="L27" s="9"/>
      <c r="M27" s="23"/>
    </row>
    <row r="28" spans="2:13" ht="16.2" thickBot="1" x14ac:dyDescent="0.35">
      <c r="B28" s="21"/>
      <c r="C28" s="27" t="s">
        <v>14</v>
      </c>
      <c r="D28" s="41"/>
      <c r="E28" s="8">
        <f>ROUND(E26*E27,0)</f>
        <v>5000</v>
      </c>
      <c r="F28" s="23" t="s">
        <v>18</v>
      </c>
      <c r="G28" s="9"/>
      <c r="H28" s="110" t="s">
        <v>22</v>
      </c>
      <c r="I28" s="111"/>
      <c r="J28" s="111"/>
      <c r="K28" s="111"/>
      <c r="L28" s="111"/>
      <c r="M28" s="23"/>
    </row>
    <row r="29" spans="2:13" ht="16.2" thickTop="1" x14ac:dyDescent="0.3">
      <c r="B29" s="42"/>
      <c r="C29" s="9"/>
      <c r="D29" s="37"/>
      <c r="E29" s="37"/>
      <c r="F29" s="23"/>
      <c r="G29" s="10"/>
      <c r="H29" s="21" t="s">
        <v>29</v>
      </c>
      <c r="I29" s="9"/>
      <c r="J29" s="9"/>
      <c r="K29" s="9"/>
      <c r="L29" s="64">
        <v>2250</v>
      </c>
      <c r="M29" s="23"/>
    </row>
    <row r="30" spans="2:13" x14ac:dyDescent="0.3">
      <c r="B30" s="35"/>
      <c r="C30" s="9"/>
      <c r="D30" s="9"/>
      <c r="E30" s="12"/>
      <c r="F30" s="23"/>
      <c r="G30" s="7"/>
      <c r="H30" s="21" t="s">
        <v>13</v>
      </c>
      <c r="I30" s="9"/>
      <c r="J30" s="9"/>
      <c r="K30" s="9"/>
      <c r="L30" s="64">
        <v>18000</v>
      </c>
      <c r="M30" s="25"/>
    </row>
    <row r="31" spans="2:13" x14ac:dyDescent="0.3">
      <c r="B31" s="21"/>
      <c r="C31" s="91"/>
      <c r="D31" s="91"/>
      <c r="E31" s="91"/>
      <c r="F31" s="22"/>
      <c r="G31" s="1"/>
      <c r="H31" s="21" t="s">
        <v>19</v>
      </c>
      <c r="I31" s="9"/>
      <c r="J31" s="9"/>
      <c r="K31" s="9"/>
      <c r="L31" s="3">
        <f>IF(L30&gt;0,(1-L29/L30),"          N/A")</f>
        <v>0.875</v>
      </c>
      <c r="M31" s="22"/>
    </row>
    <row r="32" spans="2:13" ht="16.2" thickBot="1" x14ac:dyDescent="0.35">
      <c r="B32" s="21"/>
      <c r="C32" s="91"/>
      <c r="D32" s="91"/>
      <c r="E32" s="91"/>
      <c r="F32" s="22"/>
      <c r="G32" s="1"/>
      <c r="H32" s="26" t="s">
        <v>20</v>
      </c>
      <c r="I32" s="27"/>
      <c r="J32" s="27"/>
      <c r="K32" s="27"/>
      <c r="L32" s="13">
        <f>ROUND(IF(L31=0,L25,(L25*L31)),0)</f>
        <v>59325</v>
      </c>
      <c r="M32" s="23"/>
    </row>
    <row r="33" spans="2:13" ht="16.2" thickTop="1" x14ac:dyDescent="0.3">
      <c r="B33" s="21"/>
      <c r="C33" s="91"/>
      <c r="D33" s="91"/>
      <c r="E33" s="91"/>
      <c r="F33" s="22"/>
      <c r="H33" s="21"/>
      <c r="I33" s="9"/>
      <c r="J33" s="9"/>
      <c r="K33" s="9"/>
      <c r="L33" s="9"/>
      <c r="M33" s="23"/>
    </row>
    <row r="34" spans="2:13" x14ac:dyDescent="0.3">
      <c r="B34" s="21"/>
      <c r="C34" s="89"/>
      <c r="D34" s="90"/>
      <c r="E34" s="90"/>
      <c r="F34" s="22"/>
      <c r="H34" s="21" t="s">
        <v>26</v>
      </c>
      <c r="I34" s="9"/>
      <c r="J34" s="9"/>
      <c r="K34" s="29"/>
      <c r="L34" s="53">
        <v>100000</v>
      </c>
      <c r="M34" s="30"/>
    </row>
    <row r="35" spans="2:13" ht="16.2" thickBot="1" x14ac:dyDescent="0.35">
      <c r="B35" s="28"/>
      <c r="C35" s="27"/>
      <c r="D35" s="40"/>
      <c r="E35" s="43"/>
      <c r="F35" s="44"/>
      <c r="G35" s="56"/>
      <c r="H35" s="26" t="s">
        <v>31</v>
      </c>
      <c r="I35" s="29"/>
      <c r="J35" s="29"/>
      <c r="K35" s="29"/>
      <c r="L35" s="54">
        <f>(L34-L32)</f>
        <v>40675</v>
      </c>
      <c r="M35" s="30"/>
    </row>
    <row r="36" spans="2:13" ht="16.8" thickTop="1" thickBot="1" x14ac:dyDescent="0.35">
      <c r="B36" s="31"/>
      <c r="C36" s="45"/>
      <c r="D36" s="46"/>
      <c r="E36" s="47"/>
      <c r="F36" s="48"/>
      <c r="G36" s="56"/>
      <c r="H36" s="31"/>
      <c r="I36" s="32"/>
      <c r="J36" s="32"/>
      <c r="K36" s="32"/>
      <c r="L36" s="32"/>
      <c r="M36" s="48"/>
    </row>
    <row r="37" spans="2:13" ht="15.75" customHeight="1" x14ac:dyDescent="0.3">
      <c r="B37" s="56"/>
      <c r="C37" s="56"/>
      <c r="D37" s="56"/>
      <c r="E37" s="56"/>
      <c r="F37" s="56"/>
      <c r="G37" s="5"/>
      <c r="H37" s="57"/>
      <c r="I37" s="57"/>
      <c r="J37" s="57"/>
      <c r="K37" s="57"/>
      <c r="L37" s="57"/>
      <c r="M37" s="57"/>
    </row>
    <row r="38" spans="2:13" ht="24.75" customHeight="1" x14ac:dyDescent="0.3">
      <c r="B38" s="56"/>
      <c r="C38" s="58"/>
      <c r="D38" s="58"/>
      <c r="E38" s="58"/>
      <c r="F38" s="56"/>
      <c r="G38" s="5"/>
      <c r="H38" s="92" t="s">
        <v>50</v>
      </c>
      <c r="I38" s="93"/>
      <c r="J38" s="93"/>
      <c r="K38" s="93"/>
      <c r="L38" s="93"/>
      <c r="M38" s="94"/>
    </row>
    <row r="39" spans="2:13" x14ac:dyDescent="0.3">
      <c r="B39" s="41"/>
      <c r="C39" s="59"/>
      <c r="D39" s="59"/>
      <c r="E39" s="6"/>
      <c r="F39" s="5"/>
      <c r="G39" s="6"/>
      <c r="H39" s="95"/>
      <c r="I39" s="96"/>
      <c r="J39" s="96"/>
      <c r="K39" s="96"/>
      <c r="L39" s="96"/>
      <c r="M39" s="97"/>
    </row>
  </sheetData>
  <mergeCells count="10">
    <mergeCell ref="A2:M2"/>
    <mergeCell ref="C34:E34"/>
    <mergeCell ref="C31:E33"/>
    <mergeCell ref="H38:M39"/>
    <mergeCell ref="C5:M6"/>
    <mergeCell ref="E10:F10"/>
    <mergeCell ref="H10:I10"/>
    <mergeCell ref="E8:L8"/>
    <mergeCell ref="H13:L13"/>
    <mergeCell ref="H28:L28"/>
  </mergeCells>
  <phoneticPr fontId="6" type="noConversion"/>
  <pageMargins left="0.5" right="0.5" top="0.75" bottom="0.25" header="0" footer="0"/>
  <pageSetup scale="8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zoomScale="90" workbookViewId="0">
      <selection activeCell="K30" sqref="K30"/>
    </sheetView>
  </sheetViews>
  <sheetFormatPr defaultColWidth="8.90625" defaultRowHeight="13.2" x14ac:dyDescent="0.25"/>
  <cols>
    <col min="1" max="2" width="6.81640625" style="71" customWidth="1"/>
    <col min="3" max="3" width="9" style="71" bestFit="1" customWidth="1"/>
    <col min="4" max="4" width="6.81640625" style="71" customWidth="1"/>
    <col min="5" max="5" width="8.08984375" style="71" bestFit="1" customWidth="1"/>
    <col min="6" max="6" width="8.81640625" style="71" customWidth="1"/>
    <col min="7" max="7" width="8.453125" style="71" customWidth="1"/>
    <col min="8" max="8" width="14.54296875" style="71" customWidth="1"/>
    <col min="9" max="9" width="8.54296875" style="71" bestFit="1" customWidth="1"/>
    <col min="10" max="16384" width="8.90625" style="71"/>
  </cols>
  <sheetData>
    <row r="1" spans="1:15" ht="4.5" customHeight="1" x14ac:dyDescent="0.25">
      <c r="A1" s="70"/>
      <c r="B1" s="70"/>
      <c r="C1" s="70"/>
      <c r="D1" s="70"/>
      <c r="E1" s="70"/>
      <c r="F1" s="70"/>
      <c r="G1" s="70"/>
      <c r="H1" s="70"/>
      <c r="I1" s="70"/>
    </row>
    <row r="2" spans="1:15" ht="18.75" customHeight="1" x14ac:dyDescent="0.25">
      <c r="A2" s="112" t="s">
        <v>46</v>
      </c>
      <c r="B2" s="112"/>
      <c r="C2" s="112"/>
      <c r="D2" s="112"/>
      <c r="E2" s="112"/>
      <c r="F2" s="112"/>
      <c r="G2" s="112"/>
      <c r="H2" s="112"/>
      <c r="I2" s="112"/>
    </row>
    <row r="3" spans="1:15" ht="4.5" customHeight="1" x14ac:dyDescent="0.25">
      <c r="A3" s="70"/>
      <c r="B3" s="70"/>
      <c r="C3" s="70"/>
      <c r="D3" s="70"/>
      <c r="E3" s="70"/>
      <c r="F3" s="70"/>
      <c r="G3" s="70"/>
      <c r="H3" s="70"/>
      <c r="I3" s="70"/>
    </row>
    <row r="4" spans="1:15" s="72" customFormat="1" ht="3.75" customHeight="1" x14ac:dyDescent="0.25">
      <c r="C4" s="65"/>
      <c r="D4" s="73"/>
      <c r="E4" s="66"/>
      <c r="F4" s="67"/>
      <c r="J4" s="71"/>
      <c r="K4" s="71"/>
      <c r="L4" s="71"/>
      <c r="M4" s="71"/>
      <c r="N4" s="71"/>
      <c r="O4" s="71"/>
    </row>
    <row r="5" spans="1:15" ht="9" customHeight="1" x14ac:dyDescent="0.25"/>
    <row r="6" spans="1:15" x14ac:dyDescent="0.25">
      <c r="C6" s="116" t="s">
        <v>33</v>
      </c>
      <c r="D6" s="116"/>
      <c r="E6" s="116"/>
      <c r="F6" s="116"/>
      <c r="G6" s="116"/>
      <c r="H6" s="116"/>
      <c r="I6" s="116"/>
    </row>
    <row r="7" spans="1:15" ht="9" customHeight="1" x14ac:dyDescent="0.25">
      <c r="C7" s="74"/>
      <c r="E7" s="74"/>
      <c r="G7" s="74"/>
      <c r="I7" s="74"/>
    </row>
    <row r="8" spans="1:15" x14ac:dyDescent="0.25">
      <c r="C8" s="68"/>
      <c r="D8" s="68"/>
      <c r="E8" s="68"/>
      <c r="F8" s="68"/>
      <c r="G8" s="68"/>
      <c r="H8" s="68"/>
      <c r="I8" s="68" t="s">
        <v>34</v>
      </c>
    </row>
    <row r="9" spans="1:15" x14ac:dyDescent="0.25">
      <c r="C9" s="69" t="s">
        <v>35</v>
      </c>
      <c r="D9" s="68"/>
      <c r="E9" s="69" t="s">
        <v>36</v>
      </c>
      <c r="F9" s="68"/>
      <c r="G9" s="69" t="s">
        <v>37</v>
      </c>
      <c r="H9" s="68"/>
      <c r="I9" s="69" t="s">
        <v>3</v>
      </c>
    </row>
    <row r="10" spans="1:15" hidden="1" x14ac:dyDescent="0.25">
      <c r="C10" s="71">
        <v>2000</v>
      </c>
      <c r="E10" s="75">
        <v>6.7500000000000004E-2</v>
      </c>
      <c r="F10" s="75"/>
      <c r="G10" s="75">
        <v>7.2499999999999995E-2</v>
      </c>
      <c r="H10" s="75"/>
      <c r="I10" s="75">
        <v>7.0000000000000007E-2</v>
      </c>
    </row>
    <row r="11" spans="1:15" hidden="1" x14ac:dyDescent="0.25">
      <c r="C11" s="71">
        <v>2001</v>
      </c>
      <c r="E11" s="75">
        <v>6.3750000000000001E-2</v>
      </c>
      <c r="F11" s="75"/>
      <c r="G11" s="75">
        <v>5.8749999999999997E-2</v>
      </c>
      <c r="H11" s="75"/>
      <c r="I11" s="75">
        <v>6.1249999999999999E-2</v>
      </c>
    </row>
    <row r="12" spans="1:15" hidden="1" x14ac:dyDescent="0.25">
      <c r="C12" s="71">
        <v>2002</v>
      </c>
      <c r="E12" s="75">
        <v>5.5E-2</v>
      </c>
      <c r="F12" s="75"/>
      <c r="G12" s="75">
        <v>5.2499999999999998E-2</v>
      </c>
      <c r="H12" s="75"/>
      <c r="I12" s="75">
        <v>5.3749999999999999E-2</v>
      </c>
    </row>
    <row r="13" spans="1:15" hidden="1" x14ac:dyDescent="0.25">
      <c r="C13" s="71">
        <v>2003</v>
      </c>
      <c r="E13" s="75">
        <v>4.2500000000000003E-2</v>
      </c>
      <c r="F13" s="75"/>
      <c r="G13" s="75">
        <v>3.125E-2</v>
      </c>
      <c r="H13" s="75"/>
      <c r="I13" s="75">
        <v>3.6874999999999998E-2</v>
      </c>
    </row>
    <row r="14" spans="1:15" hidden="1" x14ac:dyDescent="0.25">
      <c r="C14" s="71">
        <v>2004</v>
      </c>
      <c r="E14" s="75">
        <v>0.04</v>
      </c>
      <c r="F14" s="75"/>
      <c r="G14" s="75">
        <v>4.4999999999999998E-2</v>
      </c>
      <c r="H14" s="75"/>
      <c r="I14" s="75">
        <f t="shared" ref="I14:I32" si="0">AVERAGE(E14,G14)</f>
        <v>4.2499999999999996E-2</v>
      </c>
    </row>
    <row r="15" spans="1:15" hidden="1" x14ac:dyDescent="0.25">
      <c r="C15" s="71">
        <v>2005</v>
      </c>
      <c r="E15" s="75">
        <v>4.2500000000000003E-2</v>
      </c>
      <c r="G15" s="75">
        <v>4.4999999999999998E-2</v>
      </c>
      <c r="I15" s="75">
        <f t="shared" si="0"/>
        <v>4.3749999999999997E-2</v>
      </c>
    </row>
    <row r="16" spans="1:15" hidden="1" x14ac:dyDescent="0.25">
      <c r="C16" s="71">
        <v>2006</v>
      </c>
      <c r="E16" s="75">
        <v>5.1249999999999997E-2</v>
      </c>
      <c r="G16" s="75">
        <v>5.7500000000000002E-2</v>
      </c>
      <c r="I16" s="75">
        <f t="shared" si="0"/>
        <v>5.4375E-2</v>
      </c>
    </row>
    <row r="17" spans="3:9" hidden="1" x14ac:dyDescent="0.25">
      <c r="C17" s="71">
        <v>2007</v>
      </c>
      <c r="E17" s="75">
        <v>5.2499999999999998E-2</v>
      </c>
      <c r="G17" s="75">
        <v>5.7500000000000002E-2</v>
      </c>
      <c r="I17" s="75">
        <f t="shared" si="0"/>
        <v>5.5E-2</v>
      </c>
    </row>
    <row r="18" spans="3:9" hidden="1" x14ac:dyDescent="0.25">
      <c r="C18" s="71">
        <v>2008</v>
      </c>
      <c r="E18" s="75">
        <v>4.7500000000000001E-2</v>
      </c>
      <c r="G18" s="75">
        <v>5.1299999999999998E-2</v>
      </c>
      <c r="I18" s="75">
        <f t="shared" si="0"/>
        <v>4.9399999999999999E-2</v>
      </c>
    </row>
    <row r="19" spans="3:9" hidden="1" x14ac:dyDescent="0.25">
      <c r="C19" s="71">
        <v>2009</v>
      </c>
      <c r="E19" s="75">
        <v>5.6250000000000001E-2</v>
      </c>
      <c r="G19" s="75">
        <v>4.8750000000000002E-2</v>
      </c>
      <c r="I19" s="75">
        <f t="shared" si="0"/>
        <v>5.2500000000000005E-2</v>
      </c>
    </row>
    <row r="20" spans="3:9" hidden="1" x14ac:dyDescent="0.25">
      <c r="C20" s="71">
        <v>2010</v>
      </c>
      <c r="E20" s="75">
        <v>3.2500000000000001E-2</v>
      </c>
      <c r="G20" s="75">
        <v>3.125E-2</v>
      </c>
      <c r="I20" s="75">
        <f t="shared" si="0"/>
        <v>3.1875000000000001E-2</v>
      </c>
    </row>
    <row r="21" spans="3:9" hidden="1" x14ac:dyDescent="0.25">
      <c r="C21" s="71">
        <v>2011</v>
      </c>
      <c r="E21" s="75">
        <v>2.6249999999999999E-2</v>
      </c>
      <c r="G21" s="75">
        <v>2.5000000000000001E-2</v>
      </c>
      <c r="I21" s="75">
        <f t="shared" si="0"/>
        <v>2.5625000000000002E-2</v>
      </c>
    </row>
    <row r="22" spans="3:9" hidden="1" x14ac:dyDescent="0.25">
      <c r="C22" s="71">
        <v>2012</v>
      </c>
      <c r="E22" s="75">
        <v>0.02</v>
      </c>
      <c r="G22" s="75">
        <v>1.7500000000000002E-2</v>
      </c>
      <c r="I22" s="75">
        <f t="shared" si="0"/>
        <v>1.8750000000000003E-2</v>
      </c>
    </row>
    <row r="23" spans="3:9" hidden="1" x14ac:dyDescent="0.25">
      <c r="C23" s="71">
        <v>2013</v>
      </c>
      <c r="E23" s="75">
        <v>1.375E-2</v>
      </c>
      <c r="G23" s="75">
        <v>1.7500000000000002E-2</v>
      </c>
      <c r="I23" s="75">
        <f t="shared" si="0"/>
        <v>1.5625E-2</v>
      </c>
    </row>
    <row r="24" spans="3:9" hidden="1" x14ac:dyDescent="0.25">
      <c r="C24" s="71">
        <v>2014</v>
      </c>
      <c r="E24" s="75">
        <v>2.1250000000000002E-2</v>
      </c>
      <c r="G24" s="75">
        <v>0.02</v>
      </c>
      <c r="I24" s="75">
        <f t="shared" si="0"/>
        <v>2.0625000000000001E-2</v>
      </c>
    </row>
    <row r="25" spans="3:9" hidden="1" x14ac:dyDescent="0.25">
      <c r="C25" s="71">
        <v>2015</v>
      </c>
      <c r="E25" s="75">
        <v>2.1250000000000002E-2</v>
      </c>
      <c r="G25" s="75">
        <v>2.375E-2</v>
      </c>
      <c r="I25" s="75">
        <f t="shared" si="0"/>
        <v>2.2499999999999999E-2</v>
      </c>
    </row>
    <row r="26" spans="3:9" x14ac:dyDescent="0.25">
      <c r="C26" s="71">
        <v>2016</v>
      </c>
      <c r="E26" s="75">
        <v>2.5000000000000001E-2</v>
      </c>
      <c r="G26" s="75">
        <v>1.8749999999999999E-2</v>
      </c>
      <c r="I26" s="75">
        <f t="shared" si="0"/>
        <v>2.1874999999999999E-2</v>
      </c>
    </row>
    <row r="27" spans="3:9" x14ac:dyDescent="0.25">
      <c r="C27" s="71">
        <v>2017</v>
      </c>
      <c r="E27" s="75">
        <v>2.5000000000000001E-2</v>
      </c>
      <c r="G27" s="75">
        <v>2.375E-2</v>
      </c>
      <c r="I27" s="75">
        <f t="shared" si="0"/>
        <v>2.4375000000000001E-2</v>
      </c>
    </row>
    <row r="28" spans="3:9" x14ac:dyDescent="0.25">
      <c r="C28" s="71">
        <v>2018</v>
      </c>
      <c r="E28" s="75">
        <v>2.6249999999999999E-2</v>
      </c>
      <c r="G28" s="75">
        <v>3.5000000000000003E-2</v>
      </c>
      <c r="I28" s="75">
        <f t="shared" si="0"/>
        <v>3.0624999999999999E-2</v>
      </c>
    </row>
    <row r="29" spans="3:9" x14ac:dyDescent="0.25">
      <c r="C29" s="71">
        <v>2019</v>
      </c>
      <c r="E29" s="75">
        <v>3.6249999999999998E-2</v>
      </c>
      <c r="G29" s="75">
        <v>2.6249999999999999E-2</v>
      </c>
      <c r="I29" s="75">
        <f t="shared" si="0"/>
        <v>3.125E-2</v>
      </c>
    </row>
    <row r="30" spans="3:9" x14ac:dyDescent="0.25">
      <c r="C30" s="71">
        <v>2020</v>
      </c>
      <c r="E30" s="75">
        <v>2.1250000000000002E-2</v>
      </c>
      <c r="G30" s="75">
        <v>1.125E-2</v>
      </c>
      <c r="I30" s="75">
        <f t="shared" si="0"/>
        <v>1.6250000000000001E-2</v>
      </c>
    </row>
    <row r="31" spans="3:9" x14ac:dyDescent="0.25">
      <c r="C31" s="71">
        <v>2021</v>
      </c>
      <c r="E31" s="75">
        <v>8.7500000000000008E-3</v>
      </c>
      <c r="G31" s="75">
        <v>1.125E-2</v>
      </c>
      <c r="I31" s="75">
        <f t="shared" si="0"/>
        <v>0.01</v>
      </c>
    </row>
    <row r="32" spans="3:9" x14ac:dyDescent="0.25">
      <c r="C32" s="71">
        <v>2022</v>
      </c>
      <c r="E32" s="75">
        <v>1.6250000000000001E-2</v>
      </c>
      <c r="G32" s="75">
        <v>0.04</v>
      </c>
      <c r="I32" s="75">
        <f t="shared" si="0"/>
        <v>2.8125000000000001E-2</v>
      </c>
    </row>
    <row r="33" spans="1:9" x14ac:dyDescent="0.25">
      <c r="C33" s="71">
        <v>2023</v>
      </c>
      <c r="E33" s="75">
        <v>4.6249999999999999E-2</v>
      </c>
      <c r="G33" s="75"/>
      <c r="I33" s="75"/>
    </row>
    <row r="34" spans="1:9" x14ac:dyDescent="0.25">
      <c r="E34" s="75"/>
      <c r="G34" s="75"/>
      <c r="I34" s="75"/>
    </row>
    <row r="35" spans="1:9" x14ac:dyDescent="0.25">
      <c r="E35" s="75"/>
      <c r="G35" s="75"/>
      <c r="I35" s="75"/>
    </row>
    <row r="37" spans="1:9" x14ac:dyDescent="0.25">
      <c r="C37" s="71" t="s">
        <v>43</v>
      </c>
    </row>
    <row r="38" spans="1:9" ht="15.6" x14ac:dyDescent="0.3">
      <c r="C38" s="82" t="s">
        <v>51</v>
      </c>
    </row>
    <row r="40" spans="1:9" x14ac:dyDescent="0.25">
      <c r="A40" s="83" t="s">
        <v>49</v>
      </c>
      <c r="B40" s="83"/>
      <c r="C40" s="83"/>
      <c r="D40" s="83"/>
      <c r="E40" s="83"/>
      <c r="F40" s="83"/>
      <c r="G40" s="83"/>
      <c r="H40" s="83"/>
    </row>
    <row r="41" spans="1:9" x14ac:dyDescent="0.25">
      <c r="A41" s="76" t="s">
        <v>38</v>
      </c>
      <c r="G41" s="77"/>
    </row>
    <row r="42" spans="1:9" x14ac:dyDescent="0.25">
      <c r="B42" s="113" t="s">
        <v>47</v>
      </c>
      <c r="C42" s="114"/>
      <c r="D42" s="78"/>
      <c r="E42" s="87">
        <v>0.5</v>
      </c>
      <c r="F42" s="79" t="s">
        <v>39</v>
      </c>
      <c r="G42" s="80">
        <f>E31</f>
        <v>8.7500000000000008E-3</v>
      </c>
      <c r="H42" s="79" t="s">
        <v>40</v>
      </c>
      <c r="I42" s="81">
        <f>E42*G42</f>
        <v>4.3750000000000004E-3</v>
      </c>
    </row>
    <row r="43" spans="1:9" x14ac:dyDescent="0.25">
      <c r="B43" s="113" t="s">
        <v>48</v>
      </c>
      <c r="C43" s="114"/>
      <c r="D43" s="78"/>
      <c r="E43" s="87">
        <v>0.5</v>
      </c>
      <c r="F43" s="79" t="s">
        <v>39</v>
      </c>
      <c r="G43" s="80">
        <f>G31</f>
        <v>1.125E-2</v>
      </c>
      <c r="H43" s="79" t="s">
        <v>40</v>
      </c>
      <c r="I43" s="81">
        <f>E43*G43</f>
        <v>5.6249999999999998E-3</v>
      </c>
    </row>
    <row r="44" spans="1:9" ht="13.8" thickBot="1" x14ac:dyDescent="0.3">
      <c r="G44" s="77" t="s">
        <v>41</v>
      </c>
      <c r="I44" s="85">
        <f>SUM(I42:I43)</f>
        <v>0.01</v>
      </c>
    </row>
    <row r="45" spans="1:9" ht="13.8" thickTop="1" x14ac:dyDescent="0.25"/>
    <row r="46" spans="1:9" x14ac:dyDescent="0.25">
      <c r="A46" s="115" t="s">
        <v>42</v>
      </c>
      <c r="B46" s="115"/>
      <c r="C46" s="115"/>
      <c r="D46" s="115"/>
      <c r="E46" s="115"/>
      <c r="F46" s="115"/>
      <c r="G46" s="115"/>
      <c r="H46" s="115"/>
      <c r="I46" s="84">
        <f>I31</f>
        <v>0.01</v>
      </c>
    </row>
  </sheetData>
  <mergeCells count="5">
    <mergeCell ref="A2:I2"/>
    <mergeCell ref="B42:C42"/>
    <mergeCell ref="B43:C43"/>
    <mergeCell ref="A46:H46"/>
    <mergeCell ref="C6:I6"/>
  </mergeCells>
  <phoneticPr fontId="6" type="noConversion"/>
  <hyperlinks>
    <hyperlink ref="C38" r:id="rId1" xr:uid="{53406544-5BCF-46E1-B431-C657F9462226}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1B8FDFD1CE746B0D5127DCC04E831" ma:contentTypeVersion="7" ma:contentTypeDescription="Create a new document." ma:contentTypeScope="" ma:versionID="02c2a520511170315f86e843e78a3460">
  <xsd:schema xmlns:xsd="http://www.w3.org/2001/XMLSchema" xmlns:xs="http://www.w3.org/2001/XMLSchema" xmlns:p="http://schemas.microsoft.com/office/2006/metadata/properties" xmlns:ns2="ca339065-d680-4a93-9ad1-00d5967fe119" xmlns:ns3="6ec60af1-6d1e-4575-bf73-1b6e791fcd10" targetNamespace="http://schemas.microsoft.com/office/2006/metadata/properties" ma:root="true" ma:fieldsID="d60188779eecb9c4f5cda6ff5c288fed" ns2:_="" ns3:_="">
    <xsd:import namespace="ca339065-d680-4a93-9ad1-00d5967fe119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Audience"/>
                <xsd:element ref="ns2:Topic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39065-d680-4a93-9ad1-00d5967fe119" elementFormDefault="qualified">
    <xsd:import namespace="http://schemas.microsoft.com/office/2006/documentManagement/types"/>
    <xsd:import namespace="http://schemas.microsoft.com/office/infopath/2007/PartnerControls"/>
    <xsd:element name="Audience" ma:index="4" ma:displayName="Audience" ma:default="A&amp;E" ma:description="Who is the audience for this document?" ma:format="Dropdown" ma:internalName="Audience" ma:readOnly="false">
      <xsd:simpleType>
        <xsd:restriction base="dms:Choice">
          <xsd:enumeration value="A&amp;E"/>
          <xsd:enumeration value="Other"/>
        </xsd:restriction>
      </xsd:simpleType>
    </xsd:element>
    <xsd:element name="Topic" ma:index="5" ma:displayName="Topic" ma:default="Price Agreement Contract Exhibit" ma:description="What topic is this document related to?" ma:format="Dropdown" ma:internalName="Topic" ma:readOnly="false">
      <xsd:simpleType>
        <xsd:restriction base="dms:Choice">
          <xsd:enumeration value="Price Agreement Contract Exhibit"/>
          <xsd:enumeration value="Policies"/>
          <xsd:enumeration value="Publications"/>
          <xsd:enumeration value="Miscellaneous Forms"/>
          <xsd:enumeration value="Compensation Form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 xmlns="ca339065-d680-4a93-9ad1-00d5967fe119">A&amp;E</Audience>
    <Topic xmlns="ca339065-d680-4a93-9ad1-00d5967fe119">Miscellaneous Forms</Topic>
  </documentManagement>
</p:properties>
</file>

<file path=customXml/itemProps1.xml><?xml version="1.0" encoding="utf-8"?>
<ds:datastoreItem xmlns:ds="http://schemas.openxmlformats.org/officeDocument/2006/customXml" ds:itemID="{CE2918C1-D453-4733-BC09-2781A298366A}"/>
</file>

<file path=customXml/itemProps2.xml><?xml version="1.0" encoding="utf-8"?>
<ds:datastoreItem xmlns:ds="http://schemas.openxmlformats.org/officeDocument/2006/customXml" ds:itemID="{211F71D7-5C0F-476C-B4CB-749B4AD2736F}"/>
</file>

<file path=customXml/itemProps3.xml><?xml version="1.0" encoding="utf-8"?>
<ds:datastoreItem xmlns:ds="http://schemas.openxmlformats.org/officeDocument/2006/customXml" ds:itemID="{4BCB8976-BB84-4259-BCEF-915B27E2E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Common Control </vt:lpstr>
      <vt:lpstr>Treasury Rates</vt:lpstr>
      <vt:lpstr>'Common Control '!Print_Area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ODOT Common Control Worksheet</dc:title>
  <dc:creator>ismanley</dc:creator>
  <cp:lastModifiedBy>SCOVELL Whitney</cp:lastModifiedBy>
  <cp:lastPrinted>2005-02-14T19:15:40Z</cp:lastPrinted>
  <dcterms:created xsi:type="dcterms:W3CDTF">2000-04-17T20:10:28Z</dcterms:created>
  <dcterms:modified xsi:type="dcterms:W3CDTF">2023-02-10T16:14:35Z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0x010100FD41B8FDFD1CE746B0D5127DCC04E831</vt:lpwstr>
  </property>
</Properties>
</file>