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76" windowWidth="16275" windowHeight="10845" tabRatio="735" activeTab="0"/>
  </bookViews>
  <sheets>
    <sheet name="Directions" sheetId="1" r:id="rId1"/>
    <sheet name=" Summary Elem" sheetId="2" r:id="rId2"/>
    <sheet name="ELA Details Elem" sheetId="3" r:id="rId3"/>
    <sheet name="MathDetailsElem" sheetId="4" r:id="rId4"/>
    <sheet name="Attendance" sheetId="5" r:id="rId5"/>
  </sheets>
  <definedNames>
    <definedName name="_xlnm.Print_Area" localSheetId="1">' Summary Elem'!$A$1:$G$41</definedName>
    <definedName name="_xlnm.Print_Area" localSheetId="2">'ELA Details Elem'!$A$1:$J$47</definedName>
    <definedName name="_xlnm.Print_Area" localSheetId="3">'MathDetailsElem'!$A$1:$J$47</definedName>
  </definedNames>
  <calcPr fullCalcOnLoad="1"/>
</workbook>
</file>

<file path=xl/sharedStrings.xml><?xml version="1.0" encoding="utf-8"?>
<sst xmlns="http://schemas.openxmlformats.org/spreadsheetml/2006/main" count="253" uniqueCount="89">
  <si>
    <t>Participation</t>
  </si>
  <si>
    <t>% Met</t>
  </si>
  <si>
    <t>Margin of Error</t>
  </si>
  <si>
    <t>Attendance</t>
  </si>
  <si>
    <t xml:space="preserve"> Rate</t>
  </si>
  <si>
    <t xml:space="preserve"> Enroll</t>
  </si>
  <si>
    <t xml:space="preserve"> % Att</t>
  </si>
  <si>
    <t xml:space="preserve">District: </t>
  </si>
  <si>
    <t xml:space="preserve">School: </t>
  </si>
  <si>
    <t>NA</t>
  </si>
  <si>
    <t>Math AYP</t>
  </si>
  <si>
    <t xml:space="preserve"> Math AYP</t>
  </si>
  <si>
    <t>Combined</t>
  </si>
  <si>
    <t xml:space="preserve"> Attendance</t>
  </si>
  <si>
    <t>Non Participation</t>
  </si>
  <si>
    <t>Overall AYP</t>
  </si>
  <si>
    <t>Summary</t>
  </si>
  <si>
    <t>All Students</t>
  </si>
  <si>
    <t>Students with Disabilities</t>
  </si>
  <si>
    <t>Limited English Proficient</t>
  </si>
  <si>
    <t>Did the school meet the standard for AYP?</t>
  </si>
  <si>
    <t xml:space="preserve"> English\ Language Arts AYP</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</si>
  <si>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</si>
  <si>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</si>
  <si>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</si>
  <si>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</si>
  <si>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</si>
  <si>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</si>
  <si>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</si>
  <si>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</si>
  <si>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</si>
  <si>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</si>
  <si>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</si>
  <si>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</si>
  <si>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</si>
  <si>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</si>
  <si>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</si>
  <si>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Not Met</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</si>
  <si>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</si>
  <si>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</si>
  <si>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</si>
  <si>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</si>
  <si>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</si>
  <si>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</si>
  <si>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</si>
  <si>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</si>
  <si>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</si>
  <si>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</si>
  <si>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Evergreen</t>
  </si>
  <si>
    <t>Pine Elementary School</t>
  </si>
  <si>
    <t>AYP Designation:</t>
  </si>
  <si>
    <t>School:</t>
  </si>
  <si>
    <t xml:space="preserve">Attendance Target: </t>
  </si>
  <si>
    <t>Participation Target:</t>
  </si>
  <si>
    <t>ELA Target:</t>
  </si>
  <si>
    <t>Use the worksheet for a school or districts without grade 12</t>
  </si>
  <si>
    <t>Click on the ELA Details Elem tab</t>
  </si>
  <si>
    <t xml:space="preserve">Click on the Summary Elementary tab </t>
  </si>
  <si>
    <t>Enter the name of the district and school</t>
  </si>
  <si>
    <t>Click on the MathDetailsElem tab</t>
  </si>
  <si>
    <t>Click on the Attendance tab</t>
  </si>
  <si>
    <t>Enter the enrollment and attendance rate for each year</t>
  </si>
  <si>
    <t>You are done.  The summary page will show the results of the AYP calculation rules based on the data you entered.</t>
  </si>
  <si>
    <t>AYP Calculator directions</t>
  </si>
  <si>
    <t>For definitions of data elements and other information about AYP see:</t>
  </si>
  <si>
    <t>AYP History</t>
  </si>
  <si>
    <t>Denominator</t>
  </si>
  <si>
    <t xml:space="preserve">In the Participation block, enter the number of tests from students enrolled on the first school day in May that did not participate in the state assessment or otherwise did not have a valid test score. </t>
  </si>
  <si>
    <t>Note:  Two years of assessment and attendance data are required to make an AYP determination.</t>
  </si>
  <si>
    <t>2005-2006</t>
  </si>
  <si>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</si>
  <si>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t>2006-2007</t>
  </si>
  <si>
    <t>06-07</t>
  </si>
  <si>
    <t>Mathematics Knowledge and Skills</t>
  </si>
  <si>
    <t>Mathematics</t>
  </si>
  <si>
    <r>
      <t xml:space="preserve">Enter the 2006-07 data from the 2006-07 </t>
    </r>
    <r>
      <rPr>
        <b/>
        <sz val="10"/>
        <rFont val="Arial"/>
        <family val="2"/>
      </rPr>
      <t>Roll Forward</t>
    </r>
    <r>
      <rPr>
        <sz val="10"/>
        <rFont val="Arial"/>
        <family val="0"/>
      </rPr>
      <t xml:space="preserve"> AYP report</t>
    </r>
  </si>
  <si>
    <t xml:space="preserve">In the Participation block, enter the number of valid test scores in Mathematics for 2007-08 from students enrolled on the first school day in May in grades 3-8 and 10.  </t>
  </si>
  <si>
    <t>http://www.ode.state.or.us/search/page/?=1193</t>
  </si>
  <si>
    <t>2007-08 Preliminary AYP Report</t>
  </si>
  <si>
    <t xml:space="preserve"> English/ Language Arts AYP</t>
  </si>
  <si>
    <t>English / Language Arts                       (Reading and Writing)</t>
  </si>
  <si>
    <t>English/Language Arts (ELA) Details</t>
  </si>
  <si>
    <t>07-08</t>
  </si>
  <si>
    <t>2007-2008</t>
  </si>
  <si>
    <t xml:space="preserve">In the Participation block, enter the number of valid test scores in Reading/Literature for 2007-08 from students enrolled on the first school day in May in grades 3 - 8 and 10.  </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</si>
  <si>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</si>
  <si>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</si>
  <si>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t>Year(s) of data for best status</t>
  </si>
  <si>
    <t>District: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</si>
</sst>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19">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i/>
      <sz val="10"/>
      <name val="Arial"/>
      <family val="2"/>
    </font>
    <font>
      <i/>
      <sz val="10"/>
      <name val="Arial"/>
      <family val="2"/>
    </font>
    <font>
      <b/>
      <sz val="10"/>
      <name val="Arial"/>
      <family val="2"/>
    </font>
  </fonts>
  <fills count="6">
    <fill>
      <patternFill/>
    </fill>
    <fill>
      <patternFill patternType="gray125"/>
    </fill>
    <fill>
      <patternFill patternType="solid">
        <fgColor indexed="39"/>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s>
  <borders count="31">
    <border>
      <left/>
      <right/>
      <top/>
      <bottom/>
      <diagonal/>
    </border>
    <border>
      <left style="medium"/>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color indexed="63"/>
      </right>
      <top>
        <color indexed="63"/>
      </top>
      <bottom>
        <color indexed="63"/>
      </bottom>
    </border>
    <border>
      <left style="medium"/>
      <right style="double"/>
      <top style="medium"/>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style="medium"/>
      <right style="medium"/>
      <top>
        <color indexed="63"/>
      </top>
      <bottom style="thin"/>
    </border>
    <border>
      <left style="thin"/>
      <right style="thin"/>
      <top style="thin"/>
      <bottom style="thin"/>
    </border>
    <border>
      <left>
        <color indexed="63"/>
      </left>
      <right>
        <color indexed="63"/>
      </right>
      <top style="medium"/>
      <bottom style="mediu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vertical="center"/>
    </xf>
    <xf numFmtId="0" fontId="0" fillId="0" borderId="0" xfId="0" applyBorder="1" applyAlignment="1">
      <alignment horizontal="center"/>
    </xf>
    <xf numFmtId="0" fontId="9" fillId="0" borderId="0" xfId="0" applyFont="1" applyAlignment="1">
      <alignment horizontal="center" vertical="center"/>
    </xf>
    <xf numFmtId="0" fontId="0" fillId="0" borderId="0" xfId="0" applyFont="1" applyAlignment="1">
      <alignment horizontal="center"/>
    </xf>
    <xf numFmtId="0" fontId="6" fillId="0" borderId="0" xfId="0" applyFont="1" applyAlignment="1" quotePrefix="1">
      <alignment horizontal="left" vertical="center"/>
    </xf>
    <xf numFmtId="0" fontId="16" fillId="0" borderId="0" xfId="0" applyFont="1" applyAlignment="1">
      <alignment/>
    </xf>
    <xf numFmtId="0" fontId="0" fillId="0" borderId="0" xfId="0" applyAlignment="1">
      <alignment wrapText="1"/>
    </xf>
    <xf numFmtId="0" fontId="17" fillId="0" borderId="0" xfId="0" applyFont="1" applyAlignment="1">
      <alignment wrapText="1"/>
    </xf>
    <xf numFmtId="0" fontId="2" fillId="0" borderId="0" xfId="20" applyAlignment="1">
      <alignment/>
    </xf>
    <xf numFmtId="0" fontId="16" fillId="0" borderId="0" xfId="0" applyFont="1" applyAlignment="1">
      <alignment wrapText="1"/>
    </xf>
    <xf numFmtId="0" fontId="0" fillId="0" borderId="1" xfId="0" applyBorder="1" applyAlignment="1" applyProtection="1">
      <alignment horizontal="righ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horizontal="righ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horizontal="righ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0" xfId="0"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quotePrefix="1">
      <alignment horizontal="left" vertical="center"/>
      <protection/>
    </xf>
    <xf numFmtId="0" fontId="8"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8"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165" fontId="5" fillId="0" borderId="0" xfId="0" applyNumberFormat="1" applyFont="1" applyAlignment="1" applyProtection="1">
      <alignment/>
      <protection/>
    </xf>
    <xf numFmtId="0" fontId="5" fillId="0" borderId="0" xfId="0" applyFont="1" applyAlignment="1" applyProtection="1">
      <alignment horizontal="center"/>
      <protection/>
    </xf>
    <xf numFmtId="0" fontId="0" fillId="0" borderId="7" xfId="0" applyFont="1" applyBorder="1" applyAlignment="1" applyProtection="1">
      <alignment horizontal="center"/>
      <protection/>
    </xf>
    <xf numFmtId="0" fontId="0" fillId="0" borderId="8" xfId="0" applyBorder="1" applyAlignment="1" applyProtection="1">
      <alignment horizontal="center"/>
      <protection/>
    </xf>
    <xf numFmtId="0" fontId="0" fillId="0" borderId="2" xfId="0" applyFont="1" applyBorder="1" applyAlignment="1" applyProtection="1">
      <alignment/>
      <protection/>
    </xf>
    <xf numFmtId="0" fontId="1" fillId="2" borderId="3" xfId="0" applyFont="1" applyFill="1" applyBorder="1" applyAlignment="1" applyProtection="1">
      <alignment horizontal="center" vertical="center"/>
      <protection/>
    </xf>
    <xf numFmtId="0" fontId="0" fillId="0" borderId="4" xfId="0" applyFont="1" applyBorder="1" applyAlignment="1" applyProtection="1">
      <alignment/>
      <protection/>
    </xf>
    <xf numFmtId="0" fontId="0" fillId="0" borderId="6" xfId="0" applyFont="1" applyBorder="1" applyAlignment="1" applyProtection="1">
      <alignment/>
      <protection/>
    </xf>
    <xf numFmtId="0" fontId="14" fillId="0" borderId="9" xfId="0" applyFont="1" applyBorder="1" applyAlignment="1" applyProtection="1">
      <alignment horizontal="center" vertical="top" wrapText="1"/>
      <protection/>
    </xf>
    <xf numFmtId="0" fontId="1" fillId="3" borderId="10" xfId="0" applyFont="1" applyFill="1" applyBorder="1" applyAlignment="1" applyProtection="1">
      <alignment horizontal="center" vertical="center"/>
      <protection/>
    </xf>
    <xf numFmtId="0" fontId="1" fillId="3" borderId="7" xfId="0" applyFont="1" applyFill="1" applyBorder="1" applyAlignment="1" applyProtection="1">
      <alignment horizontal="center" vertical="center"/>
      <protection/>
    </xf>
    <xf numFmtId="0" fontId="1" fillId="2" borderId="4" xfId="0" applyFont="1" applyFill="1" applyBorder="1" applyAlignment="1" applyProtection="1">
      <alignment horizontal="center" vertical="center"/>
      <protection/>
    </xf>
    <xf numFmtId="0" fontId="1" fillId="3" borderId="11" xfId="0" applyFont="1" applyFill="1" applyBorder="1" applyAlignment="1" applyProtection="1">
      <alignment horizontal="center" vertical="center"/>
      <protection/>
    </xf>
    <xf numFmtId="0" fontId="15" fillId="0" borderId="12" xfId="0" applyFont="1" applyBorder="1" applyAlignment="1" applyProtection="1">
      <alignment horizontal="center" vertical="top" wrapText="1"/>
      <protection/>
    </xf>
    <xf numFmtId="0" fontId="0" fillId="0" borderId="13" xfId="0" applyBorder="1" applyAlignment="1" applyProtection="1">
      <alignment/>
      <protection/>
    </xf>
    <xf numFmtId="0" fontId="0" fillId="0" borderId="14" xfId="0" applyFont="1" applyBorder="1" applyAlignment="1" applyProtection="1">
      <alignment horizontal="center"/>
      <protection/>
    </xf>
    <xf numFmtId="0" fontId="1" fillId="2" borderId="15" xfId="0" applyFont="1" applyFill="1" applyBorder="1" applyAlignment="1" applyProtection="1">
      <alignment horizontal="center" vertical="center"/>
      <protection/>
    </xf>
    <xf numFmtId="0" fontId="1" fillId="2" borderId="16"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Alignment="1" applyProtection="1">
      <alignment horizontal="center"/>
      <protection/>
    </xf>
    <xf numFmtId="0" fontId="0" fillId="0" borderId="17" xfId="0" applyBorder="1" applyAlignment="1" applyProtection="1">
      <alignment horizontal="center" wrapText="1"/>
      <protection/>
    </xf>
    <xf numFmtId="0" fontId="0" fillId="0" borderId="8" xfId="0" applyFont="1" applyBorder="1" applyAlignment="1" applyProtection="1">
      <alignment horizontal="center"/>
      <protection/>
    </xf>
    <xf numFmtId="0" fontId="0" fillId="0" borderId="18" xfId="0" applyFont="1" applyFill="1" applyBorder="1" applyAlignment="1" applyProtection="1">
      <alignment horizontal="center"/>
      <protection/>
    </xf>
    <xf numFmtId="0" fontId="4" fillId="0" borderId="0" xfId="0" applyFont="1" applyAlignment="1" applyProtection="1">
      <alignment/>
      <protection/>
    </xf>
    <xf numFmtId="0" fontId="0" fillId="0" borderId="10" xfId="0" applyBorder="1" applyAlignment="1" applyProtection="1">
      <alignment horizontal="center"/>
      <protection/>
    </xf>
    <xf numFmtId="0" fontId="0" fillId="0" borderId="18" xfId="0" applyBorder="1" applyAlignment="1" applyProtection="1">
      <alignment horizontal="center"/>
      <protection/>
    </xf>
    <xf numFmtId="0" fontId="0" fillId="0" borderId="11" xfId="0" applyBorder="1" applyAlignment="1" applyProtection="1">
      <alignment horizontal="center"/>
      <protection/>
    </xf>
    <xf numFmtId="0" fontId="0" fillId="0" borderId="19" xfId="0" applyBorder="1" applyAlignment="1" applyProtection="1">
      <alignment horizontal="center" wrapText="1"/>
      <protection/>
    </xf>
    <xf numFmtId="0" fontId="0" fillId="0" borderId="20" xfId="0" applyBorder="1" applyAlignment="1" applyProtection="1">
      <alignment horizontal="center" wrapText="1"/>
      <protection/>
    </xf>
    <xf numFmtId="0" fontId="0" fillId="0" borderId="8" xfId="0" applyBorder="1" applyAlignment="1" applyProtection="1">
      <alignment horizontal="center" wrapText="1"/>
      <protection/>
    </xf>
    <xf numFmtId="0" fontId="1" fillId="4" borderId="3" xfId="0" applyFont="1" applyFill="1" applyBorder="1" applyAlignment="1" applyProtection="1">
      <alignment horizontal="center" vertical="center"/>
      <protection/>
    </xf>
    <xf numFmtId="0" fontId="0" fillId="0" borderId="19" xfId="0" applyBorder="1" applyAlignment="1" applyProtection="1">
      <alignment horizontal="center"/>
      <protection/>
    </xf>
    <xf numFmtId="0" fontId="0" fillId="0" borderId="17" xfId="0" applyFont="1" applyBorder="1" applyAlignment="1" applyProtection="1">
      <alignment horizontal="center"/>
      <protection/>
    </xf>
    <xf numFmtId="0" fontId="0" fillId="5" borderId="1" xfId="0" applyFill="1" applyBorder="1" applyAlignment="1" applyProtection="1">
      <alignment/>
      <protection locked="0"/>
    </xf>
    <xf numFmtId="1" fontId="0" fillId="5" borderId="17" xfId="0" applyNumberFormat="1" applyFill="1" applyBorder="1" applyAlignment="1" applyProtection="1">
      <alignment/>
      <protection locked="0"/>
    </xf>
    <xf numFmtId="1" fontId="0" fillId="5" borderId="1" xfId="0" applyNumberFormat="1" applyFill="1" applyBorder="1" applyAlignment="1" applyProtection="1">
      <alignment/>
      <protection locked="0"/>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0" fillId="0" borderId="21" xfId="0" applyBorder="1" applyAlignment="1" applyProtection="1">
      <alignment horizontal="center"/>
      <protection/>
    </xf>
    <xf numFmtId="0" fontId="5" fillId="0" borderId="22" xfId="0" applyFont="1" applyBorder="1" applyAlignment="1" applyProtection="1">
      <alignment horizontal="righ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 fontId="5" fillId="0" borderId="22" xfId="0" applyNumberFormat="1" applyFont="1" applyBorder="1" applyAlignment="1" applyProtection="1">
      <alignment horizontal="center"/>
      <protection/>
    </xf>
    <xf numFmtId="0" fontId="0" fillId="0" borderId="23" xfId="0" applyBorder="1" applyAlignment="1" applyProtection="1">
      <alignment horizontal="left"/>
      <protection/>
    </xf>
    <xf numFmtId="0" fontId="13" fillId="0" borderId="17" xfId="0" applyFont="1" applyBorder="1" applyAlignment="1" applyProtection="1">
      <alignment horizontal="center"/>
      <protection/>
    </xf>
    <xf numFmtId="0" fontId="13" fillId="0" borderId="24" xfId="0" applyFont="1" applyBorder="1" applyAlignment="1" applyProtection="1">
      <alignment horizontal="center" vertical="center"/>
      <protection/>
    </xf>
    <xf numFmtId="0" fontId="0" fillId="0" borderId="8" xfId="0" applyBorder="1" applyAlignment="1" applyProtection="1" quotePrefix="1">
      <alignment horizontal="center"/>
      <protection/>
    </xf>
    <xf numFmtId="0" fontId="0" fillId="0" borderId="7" xfId="0" applyBorder="1" applyAlignment="1" applyProtection="1" quotePrefix="1">
      <alignment horizontal="center"/>
      <protection/>
    </xf>
    <xf numFmtId="0" fontId="13" fillId="0" borderId="3" xfId="0" applyFont="1" applyBorder="1" applyAlignment="1" applyProtection="1">
      <alignment horizontal="center"/>
      <protection/>
    </xf>
    <xf numFmtId="0" fontId="13" fillId="0" borderId="25" xfId="0" applyFont="1" applyBorder="1" applyAlignment="1" applyProtection="1">
      <alignment horizontal="center"/>
      <protection/>
    </xf>
    <xf numFmtId="0" fontId="0" fillId="0" borderId="3" xfId="0" applyFont="1" applyBorder="1" applyAlignment="1" applyProtection="1">
      <alignment/>
      <protection/>
    </xf>
    <xf numFmtId="1" fontId="0" fillId="0" borderId="26" xfId="0" applyNumberFormat="1" applyFill="1" applyBorder="1" applyAlignment="1" applyProtection="1">
      <alignment horizontal="right"/>
      <protection/>
    </xf>
    <xf numFmtId="165" fontId="0" fillId="0" borderId="0" xfId="0" applyNumberFormat="1" applyAlignment="1" applyProtection="1">
      <alignment/>
      <protection/>
    </xf>
    <xf numFmtId="0" fontId="1" fillId="2" borderId="5" xfId="0" applyFont="1" applyFill="1" applyBorder="1" applyAlignment="1" applyProtection="1">
      <alignment horizontal="center" vertical="center"/>
      <protection/>
    </xf>
    <xf numFmtId="0" fontId="0" fillId="0" borderId="5" xfId="0" applyFont="1" applyBorder="1" applyAlignment="1" applyProtection="1">
      <alignment/>
      <protection/>
    </xf>
    <xf numFmtId="1" fontId="0" fillId="0" borderId="8" xfId="0" applyNumberFormat="1" applyFill="1" applyBorder="1" applyAlignment="1" applyProtection="1">
      <alignment horizontal="righ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0" fontId="5" fillId="0" borderId="22" xfId="0" applyFont="1" applyBorder="1" applyAlignment="1" applyProtection="1">
      <alignment horizontal="center"/>
      <protection/>
    </xf>
    <xf numFmtId="0" fontId="1" fillId="2" borderId="1" xfId="0" applyFont="1" applyFill="1" applyBorder="1" applyAlignment="1" applyProtection="1">
      <alignment horizontal="center" vertical="center"/>
      <protection/>
    </xf>
    <xf numFmtId="0" fontId="12" fillId="0" borderId="0" xfId="0" applyFont="1" applyAlignment="1">
      <alignment/>
    </xf>
    <xf numFmtId="2" fontId="0" fillId="0" borderId="1" xfId="0" applyNumberFormat="1" applyFill="1" applyBorder="1" applyAlignment="1" applyProtection="1">
      <alignment horizontal="right"/>
      <protection/>
    </xf>
    <xf numFmtId="2" fontId="0" fillId="0" borderId="1" xfId="0" applyNumberFormat="1" applyBorder="1" applyAlignment="1" applyProtection="1">
      <alignment horizontal="right"/>
      <protection/>
    </xf>
    <xf numFmtId="0" fontId="1" fillId="0" borderId="3" xfId="0" applyFont="1" applyBorder="1" applyAlignment="1" applyProtection="1">
      <alignment horizontal="center" vertical="center"/>
      <protection/>
    </xf>
    <xf numFmtId="0" fontId="12" fillId="0" borderId="3" xfId="0" applyFont="1" applyBorder="1" applyAlignment="1">
      <alignment/>
    </xf>
    <xf numFmtId="0" fontId="1" fillId="0" borderId="5" xfId="0" applyFont="1" applyBorder="1" applyAlignment="1" applyProtection="1">
      <alignment horizontal="center" vertical="center"/>
      <protection/>
    </xf>
    <xf numFmtId="0" fontId="12" fillId="0" borderId="5" xfId="0" applyFont="1" applyBorder="1" applyAlignment="1">
      <alignment/>
    </xf>
    <xf numFmtId="2" fontId="0" fillId="0" borderId="8" xfId="0" applyNumberFormat="1" applyFill="1" applyBorder="1" applyAlignment="1" applyProtection="1">
      <alignment horizontal="right"/>
      <protection/>
    </xf>
    <xf numFmtId="2" fontId="0" fillId="0" borderId="8" xfId="0" applyNumberFormat="1" applyBorder="1" applyAlignment="1" applyProtection="1">
      <alignment horizontal="right"/>
      <protection/>
    </xf>
    <xf numFmtId="0" fontId="0" fillId="0" borderId="18" xfId="0" applyBorder="1" applyAlignment="1" applyProtection="1">
      <alignment wrapText="1"/>
      <protection/>
    </xf>
    <xf numFmtId="0" fontId="0" fillId="0" borderId="0" xfId="0" applyBorder="1" applyAlignment="1" applyProtection="1">
      <alignment horizontal="center"/>
      <protection/>
    </xf>
    <xf numFmtId="2" fontId="0" fillId="0" borderId="3" xfId="0" applyNumberFormat="1" applyBorder="1" applyAlignment="1" applyProtection="1">
      <alignment horizontal="right"/>
      <protection/>
    </xf>
    <xf numFmtId="0" fontId="0" fillId="0" borderId="18" xfId="0" applyBorder="1" applyAlignment="1" applyProtection="1">
      <alignment/>
      <protection/>
    </xf>
    <xf numFmtId="0" fontId="1" fillId="4" borderId="5" xfId="0" applyFont="1" applyFill="1" applyBorder="1" applyAlignment="1" applyProtection="1">
      <alignment horizontal="center" vertical="center"/>
      <protection/>
    </xf>
    <xf numFmtId="2" fontId="0" fillId="0" borderId="5" xfId="0" applyNumberFormat="1" applyBorder="1" applyAlignment="1" applyProtection="1">
      <alignment horizontal="right"/>
      <protection/>
    </xf>
    <xf numFmtId="165" fontId="0" fillId="5" borderId="17" xfId="0" applyNumberFormat="1" applyFill="1" applyBorder="1" applyAlignment="1" applyProtection="1">
      <alignment/>
      <protection locked="0"/>
    </xf>
    <xf numFmtId="165" fontId="0" fillId="0" borderId="13" xfId="0" applyNumberFormat="1" applyBorder="1" applyAlignment="1" applyProtection="1">
      <alignment/>
      <protection/>
    </xf>
    <xf numFmtId="165" fontId="0" fillId="5" borderId="1" xfId="0" applyNumberFormat="1" applyFill="1" applyBorder="1" applyAlignment="1" applyProtection="1">
      <alignment/>
      <protection locked="0"/>
    </xf>
    <xf numFmtId="0" fontId="12" fillId="0" borderId="21" xfId="0" applyFont="1" applyBorder="1" applyAlignment="1" applyProtection="1">
      <alignment horizontal="center" wrapText="1"/>
      <protection/>
    </xf>
    <xf numFmtId="0" fontId="5" fillId="0" borderId="22" xfId="0" applyFont="1" applyBorder="1" applyAlignment="1" applyProtection="1">
      <alignment horizontal="center"/>
      <protection/>
    </xf>
    <xf numFmtId="0" fontId="0" fillId="0" borderId="27" xfId="0" applyBorder="1" applyAlignment="1" applyProtection="1">
      <alignment horizontal="center" wrapText="1"/>
      <protection/>
    </xf>
    <xf numFmtId="0" fontId="13" fillId="0" borderId="1" xfId="0" applyFont="1" applyBorder="1" applyAlignment="1" applyProtection="1">
      <alignment horizontal="center" wrapText="1"/>
      <protection/>
    </xf>
    <xf numFmtId="0" fontId="13" fillId="0" borderId="3" xfId="0" applyFont="1" applyBorder="1" applyAlignment="1" applyProtection="1">
      <alignment horizontal="center" wrapText="1"/>
      <protection/>
    </xf>
    <xf numFmtId="0" fontId="13" fillId="0" borderId="24" xfId="0" applyFont="1" applyBorder="1" applyAlignment="1" applyProtection="1">
      <alignment horizontal="center" wrapText="1"/>
      <protection/>
    </xf>
    <xf numFmtId="0" fontId="13" fillId="0" borderId="25" xfId="0" applyFont="1" applyBorder="1" applyAlignment="1" applyProtection="1">
      <alignment horizontal="center" wrapText="1"/>
      <protection/>
    </xf>
    <xf numFmtId="0" fontId="0" fillId="0" borderId="20" xfId="0" applyFont="1" applyBorder="1" applyAlignment="1" applyProtection="1">
      <alignment horizontal="center"/>
      <protection/>
    </xf>
    <xf numFmtId="0" fontId="1" fillId="2" borderId="28"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5" fillId="0" borderId="0" xfId="0" applyFont="1" applyAlignment="1" applyProtection="1">
      <alignment horizontal="left" wrapText="1"/>
      <protection/>
    </xf>
    <xf numFmtId="0" fontId="5" fillId="0" borderId="23"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23" xfId="0" applyBorder="1" applyAlignment="1" applyProtection="1">
      <alignment horizontal="right" vertical="center"/>
      <protection/>
    </xf>
    <xf numFmtId="0" fontId="9" fillId="0" borderId="0" xfId="0" applyFont="1" applyAlignment="1">
      <alignment horizontal="center" vertical="center"/>
    </xf>
    <xf numFmtId="0" fontId="6" fillId="0" borderId="0" xfId="0" applyFont="1" applyAlignment="1">
      <alignment horizontal="center" vertical="center"/>
    </xf>
    <xf numFmtId="0" fontId="13" fillId="0" borderId="17" xfId="0" applyFont="1" applyBorder="1" applyAlignment="1" applyProtection="1">
      <alignment horizontal="center" vertical="center"/>
      <protection/>
    </xf>
    <xf numFmtId="0" fontId="13" fillId="0" borderId="21" xfId="0" applyFont="1" applyBorder="1" applyAlignment="1" applyProtection="1">
      <alignment horizontal="center"/>
      <protection/>
    </xf>
    <xf numFmtId="0" fontId="5" fillId="0" borderId="0" xfId="0" applyFont="1" applyAlignment="1" applyProtection="1">
      <alignment horizontal="left"/>
      <protection/>
    </xf>
    <xf numFmtId="0" fontId="0" fillId="0" borderId="23" xfId="0" applyBorder="1" applyAlignment="1" applyProtection="1">
      <alignment horizontal="left"/>
      <protection/>
    </xf>
    <xf numFmtId="0" fontId="13" fillId="0" borderId="7" xfId="0" applyFont="1" applyBorder="1" applyAlignment="1" applyProtection="1">
      <alignment horizontal="center"/>
      <protection/>
    </xf>
    <xf numFmtId="0" fontId="13" fillId="0" borderId="20" xfId="0" applyFont="1" applyBorder="1" applyAlignment="1" applyProtection="1">
      <alignment horizontal="center"/>
      <protection/>
    </xf>
    <xf numFmtId="0" fontId="13" fillId="0" borderId="29" xfId="0" applyFont="1" applyBorder="1" applyAlignment="1" applyProtection="1">
      <alignment horizontal="center"/>
      <protection/>
    </xf>
    <xf numFmtId="0" fontId="5" fillId="0" borderId="22" xfId="0" applyFont="1" applyBorder="1" applyAlignment="1" applyProtection="1">
      <alignment horizontal="right"/>
      <protection/>
    </xf>
    <xf numFmtId="0" fontId="5" fillId="0" borderId="0" xfId="0" applyFont="1" applyBorder="1" applyAlignment="1" applyProtection="1">
      <alignment horizontal="right"/>
      <protection/>
    </xf>
    <xf numFmtId="0" fontId="0" fillId="0" borderId="23" xfId="0" applyBorder="1" applyAlignment="1" applyProtection="1">
      <alignment horizontal="left" wrapText="1"/>
      <protection/>
    </xf>
    <xf numFmtId="0" fontId="5" fillId="0" borderId="23" xfId="0" applyFont="1" applyBorder="1" applyAlignment="1" applyProtection="1">
      <alignment horizontal="left"/>
      <protection/>
    </xf>
    <xf numFmtId="0" fontId="0" fillId="0" borderId="7" xfId="0" applyFont="1" applyBorder="1" applyAlignment="1" applyProtection="1">
      <alignment horizontal="center"/>
      <protection/>
    </xf>
    <xf numFmtId="0" fontId="0" fillId="0" borderId="29" xfId="0" applyFont="1" applyBorder="1" applyAlignment="1" applyProtection="1">
      <alignment horizontal="center"/>
      <protection/>
    </xf>
    <xf numFmtId="16" fontId="0" fillId="0" borderId="7" xfId="0" applyNumberFormat="1" applyFont="1" applyBorder="1" applyAlignment="1" applyProtection="1" quotePrefix="1">
      <alignment horizontal="center"/>
      <protection/>
    </xf>
    <xf numFmtId="0" fontId="0" fillId="0" borderId="20" xfId="0" applyBorder="1" applyAlignment="1" applyProtection="1">
      <alignment horizontal="center"/>
      <protection/>
    </xf>
    <xf numFmtId="0" fontId="0" fillId="0" borderId="17" xfId="0" applyBorder="1" applyAlignment="1" applyProtection="1">
      <alignment horizontal="center" wrapText="1"/>
      <protection/>
    </xf>
    <xf numFmtId="0" fontId="0" fillId="0" borderId="21" xfId="0" applyBorder="1" applyAlignment="1" applyProtection="1">
      <alignment horizontal="center" wrapText="1"/>
      <protection/>
    </xf>
    <xf numFmtId="0" fontId="12" fillId="0" borderId="17" xfId="0" applyFont="1" applyBorder="1" applyAlignment="1" applyProtection="1">
      <alignment horizontal="center" wrapText="1"/>
      <protection/>
    </xf>
    <xf numFmtId="0" fontId="14" fillId="0" borderId="28" xfId="0" applyFont="1" applyBorder="1" applyAlignment="1" applyProtection="1">
      <alignment horizontal="left" vertical="top" wrapText="1"/>
      <protection/>
    </xf>
    <xf numFmtId="0" fontId="15" fillId="0" borderId="28" xfId="0" applyFont="1" applyBorder="1" applyAlignment="1" applyProtection="1">
      <alignment horizontal="left" vertical="top" wrapText="1"/>
      <protection/>
    </xf>
    <xf numFmtId="0" fontId="0" fillId="0" borderId="30" xfId="0" applyBorder="1" applyAlignment="1" applyProtection="1">
      <alignment horizontal="center" wrapText="1"/>
      <protection/>
    </xf>
    <xf numFmtId="0" fontId="0" fillId="0" borderId="30" xfId="0" applyFont="1" applyBorder="1" applyAlignment="1" applyProtection="1">
      <alignment horizontal="center"/>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17" xfId="0" applyBorder="1" applyAlignment="1" applyProtection="1">
      <alignment horizontal="center" vertical="center"/>
      <protection/>
    </xf>
    <xf numFmtId="0" fontId="0" fillId="0" borderId="21" xfId="0"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 fillId="0" borderId="28" xfId="0" applyFont="1" applyFill="1" applyBorder="1" applyAlignment="1" applyProtection="1">
      <alignment horizontal="center" vertical="center"/>
      <protection/>
    </xf>
    <xf numFmtId="0" fontId="1" fillId="0" borderId="28"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4"/>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8" t="s">
        <v>63</v>
      </c>
    </row>
    <row r="2" ht="12.75">
      <c r="B2" s="14" t="s">
        <v>55</v>
      </c>
    </row>
    <row r="4" spans="1:2" ht="12.75">
      <c r="A4">
        <v>1</v>
      </c>
      <c r="B4" t="s">
        <v>57</v>
      </c>
    </row>
    <row r="5" spans="1:2" ht="12.75">
      <c r="A5">
        <v>2</v>
      </c>
      <c r="B5" t="s">
        <v>58</v>
      </c>
    </row>
    <row r="6" spans="1:2" ht="12.75">
      <c r="A6">
        <v>3</v>
      </c>
      <c r="B6" t="s">
        <v>56</v>
      </c>
    </row>
    <row r="7" spans="1:2" ht="12.75">
      <c r="A7">
        <v>4</v>
      </c>
      <c r="B7" t="s">
        <v>75</v>
      </c>
    </row>
    <row r="8" spans="1:2" ht="42.75" customHeight="1">
      <c r="A8">
        <v>5</v>
      </c>
      <c r="B8" s="15" t="s">
        <v>84</v>
      </c>
    </row>
    <row r="9" spans="1:2" ht="80.25" customHeight="1">
      <c r="A9">
        <v>6</v>
      </c>
      <c r="B9" s="15" t="s">
        <v>85</v>
      </c>
    </row>
    <row r="10" spans="1:2" ht="54" customHeight="1">
      <c r="A10">
        <v>7</v>
      </c>
      <c r="B10" s="15" t="s">
        <v>86</v>
      </c>
    </row>
    <row r="11" spans="1:2" ht="12.75">
      <c r="A11">
        <v>8</v>
      </c>
      <c r="B11" t="s">
        <v>59</v>
      </c>
    </row>
    <row r="12" spans="1:2" ht="12.75">
      <c r="A12">
        <v>9</v>
      </c>
      <c r="B12" t="s">
        <v>75</v>
      </c>
    </row>
    <row r="13" spans="1:2" ht="38.25">
      <c r="A13">
        <v>10</v>
      </c>
      <c r="B13" s="15" t="s">
        <v>76</v>
      </c>
    </row>
    <row r="14" spans="1:2" ht="38.25">
      <c r="A14">
        <v>11</v>
      </c>
      <c r="B14" s="15" t="s">
        <v>67</v>
      </c>
    </row>
    <row r="15" spans="1:2" ht="54" customHeight="1">
      <c r="A15">
        <v>12</v>
      </c>
      <c r="B15" s="15" t="s">
        <v>70</v>
      </c>
    </row>
    <row r="16" spans="1:2" ht="12.75">
      <c r="A16">
        <v>13</v>
      </c>
      <c r="B16" s="15" t="s">
        <v>60</v>
      </c>
    </row>
    <row r="17" spans="1:2" ht="12.75">
      <c r="A17">
        <v>14</v>
      </c>
      <c r="B17" s="15" t="s">
        <v>61</v>
      </c>
    </row>
    <row r="19" ht="25.5">
      <c r="B19" s="16" t="s">
        <v>62</v>
      </c>
    </row>
    <row r="20" ht="12.75">
      <c r="B20" s="16"/>
    </row>
    <row r="21" ht="25.5">
      <c r="B21" s="18" t="s">
        <v>68</v>
      </c>
    </row>
    <row r="23" ht="12.75">
      <c r="B23" t="s">
        <v>64</v>
      </c>
    </row>
    <row r="24" ht="12.75">
      <c r="B24" s="17" t="s">
        <v>77</v>
      </c>
    </row>
  </sheetData>
  <sheetProtection sheet="1" objects="1" scenarios="1"/>
  <hyperlinks>
    <hyperlink ref="B24"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5" customFormat="1" ht="21" customHeight="1">
      <c r="A1" s="130" t="s">
        <v>78</v>
      </c>
      <c r="B1" s="131"/>
      <c r="C1" s="131"/>
      <c r="D1" s="131"/>
      <c r="E1" s="131"/>
      <c r="F1" s="131"/>
      <c r="G1" s="131"/>
      <c r="H1" s="4"/>
      <c r="I1" s="4"/>
      <c r="J1" s="4"/>
      <c r="K1" s="4"/>
      <c r="L1" s="4"/>
      <c r="M1" s="4"/>
      <c r="N1" s="4"/>
      <c r="O1" s="4"/>
      <c r="P1" s="4"/>
      <c r="Q1" s="4"/>
      <c r="R1" s="4"/>
      <c r="S1" s="4"/>
      <c r="T1" s="6"/>
    </row>
    <row r="2" spans="1:20" s="5" customFormat="1" ht="18" customHeight="1">
      <c r="A2" s="133" t="s">
        <v>16</v>
      </c>
      <c r="B2" s="133"/>
      <c r="C2" s="133"/>
      <c r="D2" s="133"/>
      <c r="E2" s="133"/>
      <c r="F2" s="133"/>
      <c r="G2" s="133"/>
      <c r="H2" s="4"/>
      <c r="I2" s="4"/>
      <c r="J2" s="4"/>
      <c r="K2" s="4"/>
      <c r="L2" s="4"/>
      <c r="M2" s="4"/>
      <c r="N2" s="4"/>
      <c r="O2" s="4"/>
      <c r="P2" s="4"/>
      <c r="Q2" s="4"/>
      <c r="R2" s="4"/>
      <c r="S2" s="4"/>
      <c r="T2" s="6"/>
    </row>
    <row r="3" spans="1:7" s="5" customFormat="1" ht="16.5" customHeight="1">
      <c r="A3" s="29" t="s">
        <v>7</v>
      </c>
      <c r="B3" s="32" t="s">
        <v>48</v>
      </c>
      <c r="C3" s="56"/>
      <c r="D3" s="135" t="s">
        <v>50</v>
      </c>
      <c r="E3" s="136"/>
      <c r="F3" s="137"/>
      <c r="G3" s="43"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5" customFormat="1" ht="16.5" customHeight="1">
      <c r="A4" s="29" t="s">
        <v>8</v>
      </c>
      <c r="B4" s="32" t="s">
        <v>49</v>
      </c>
      <c r="C4" s="56"/>
      <c r="D4" s="31"/>
      <c r="E4" s="31"/>
      <c r="F4" s="31"/>
      <c r="G4" s="31"/>
    </row>
    <row r="5" spans="1:7" s="5" customFormat="1" ht="16.5" customHeight="1">
      <c r="A5" s="57"/>
      <c r="B5" s="35"/>
      <c r="C5" s="56"/>
      <c r="D5" s="31"/>
      <c r="E5" s="31"/>
      <c r="F5" s="31"/>
      <c r="G5" s="31"/>
    </row>
    <row r="6" spans="1:7" ht="16.5" thickBot="1">
      <c r="A6" s="39"/>
      <c r="B6" s="134" t="s">
        <v>20</v>
      </c>
      <c r="C6" s="134"/>
      <c r="D6" s="134"/>
      <c r="E6" s="134"/>
      <c r="F6" s="134"/>
      <c r="G6" s="58"/>
    </row>
    <row r="7" spans="1:7" ht="42" customHeight="1" thickBot="1">
      <c r="A7" s="132" t="s">
        <v>15</v>
      </c>
      <c r="B7" s="132"/>
      <c r="C7" s="59" t="s">
        <v>79</v>
      </c>
      <c r="D7" s="60" t="s">
        <v>10</v>
      </c>
      <c r="E7" s="40" t="s">
        <v>3</v>
      </c>
      <c r="F7" s="61"/>
      <c r="G7" s="58"/>
    </row>
    <row r="8" spans="1:7" ht="13.5" customHeight="1" thickBot="1">
      <c r="A8" s="62"/>
      <c r="B8" s="42" t="s">
        <v>17</v>
      </c>
      <c r="C8" s="43" t="str">
        <f>C20</f>
        <v>PENDING</v>
      </c>
      <c r="D8" s="43" t="str">
        <f>C32</f>
        <v>PENDING</v>
      </c>
      <c r="E8" s="43" t="str">
        <f>Attendance!C10</f>
        <v>PENDING</v>
      </c>
      <c r="F8" s="61"/>
      <c r="G8" s="58"/>
    </row>
    <row r="9" spans="1:7" ht="13.5" customHeight="1">
      <c r="A9" s="62"/>
      <c r="B9" s="44" t="s">
        <v>30</v>
      </c>
      <c r="C9" s="43" t="str">
        <f aca="true" t="shared" si="0" ref="C9:C17">C21</f>
        <v>NA</v>
      </c>
      <c r="D9" s="43" t="str">
        <f aca="true" t="shared" si="1" ref="D9:D17">C33</f>
        <v>NA</v>
      </c>
      <c r="E9" s="63"/>
      <c r="F9" s="61"/>
      <c r="G9" s="58"/>
    </row>
    <row r="10" spans="1:7" ht="13.5" customHeight="1">
      <c r="A10" s="62"/>
      <c r="B10" s="44" t="s">
        <v>19</v>
      </c>
      <c r="C10" s="43" t="str">
        <f t="shared" si="0"/>
        <v>NA</v>
      </c>
      <c r="D10" s="43" t="str">
        <f t="shared" si="1"/>
        <v>NA</v>
      </c>
      <c r="E10" s="64"/>
      <c r="F10" s="61"/>
      <c r="G10" s="58"/>
    </row>
    <row r="11" spans="1:7" ht="13.5" customHeight="1">
      <c r="A11" s="62"/>
      <c r="B11" s="44" t="s">
        <v>18</v>
      </c>
      <c r="C11" s="43" t="str">
        <f t="shared" si="0"/>
        <v>NA</v>
      </c>
      <c r="D11" s="43" t="str">
        <f t="shared" si="1"/>
        <v>NA</v>
      </c>
      <c r="E11" s="64"/>
      <c r="F11" s="61"/>
      <c r="G11" s="58"/>
    </row>
    <row r="12" spans="1:7" ht="13.5" customHeight="1">
      <c r="A12" s="62"/>
      <c r="B12" s="44" t="s">
        <v>32</v>
      </c>
      <c r="C12" s="43" t="str">
        <f t="shared" si="0"/>
        <v>NA</v>
      </c>
      <c r="D12" s="43" t="str">
        <f t="shared" si="1"/>
        <v>NA</v>
      </c>
      <c r="E12" s="64"/>
      <c r="F12" s="61"/>
      <c r="G12" s="58"/>
    </row>
    <row r="13" spans="1:7" ht="13.5" customHeight="1">
      <c r="A13" s="62"/>
      <c r="B13" s="44" t="s">
        <v>33</v>
      </c>
      <c r="C13" s="43" t="str">
        <f t="shared" si="0"/>
        <v>NA</v>
      </c>
      <c r="D13" s="43" t="str">
        <f t="shared" si="1"/>
        <v>NA</v>
      </c>
      <c r="E13" s="64"/>
      <c r="F13" s="61"/>
      <c r="G13" s="58"/>
    </row>
    <row r="14" spans="1:7" ht="13.5" customHeight="1">
      <c r="A14" s="62"/>
      <c r="B14" s="44" t="s">
        <v>34</v>
      </c>
      <c r="C14" s="43" t="str">
        <f>C26</f>
        <v>NA</v>
      </c>
      <c r="D14" s="43" t="str">
        <f t="shared" si="1"/>
        <v>NA</v>
      </c>
      <c r="E14" s="64"/>
      <c r="F14" s="61"/>
      <c r="G14" s="58"/>
    </row>
    <row r="15" spans="1:7" ht="13.5" customHeight="1">
      <c r="A15" s="62"/>
      <c r="B15" s="44" t="s">
        <v>31</v>
      </c>
      <c r="C15" s="43" t="str">
        <f t="shared" si="0"/>
        <v>NA</v>
      </c>
      <c r="D15" s="43" t="str">
        <f t="shared" si="1"/>
        <v>NA</v>
      </c>
      <c r="E15" s="64"/>
      <c r="F15" s="61"/>
      <c r="G15" s="58"/>
    </row>
    <row r="16" spans="1:7" ht="13.5" customHeight="1">
      <c r="A16" s="62"/>
      <c r="B16" s="44" t="s">
        <v>35</v>
      </c>
      <c r="C16" s="43" t="str">
        <f t="shared" si="0"/>
        <v>NA</v>
      </c>
      <c r="D16" s="43" t="str">
        <f t="shared" si="1"/>
        <v>NA</v>
      </c>
      <c r="E16" s="64"/>
      <c r="F16" s="61"/>
      <c r="G16" s="58"/>
    </row>
    <row r="17" spans="1:7" ht="13.5" customHeight="1" thickBot="1">
      <c r="A17" s="62"/>
      <c r="B17" s="45" t="s">
        <v>36</v>
      </c>
      <c r="C17" s="43" t="str">
        <f t="shared" si="0"/>
        <v>NA</v>
      </c>
      <c r="D17" s="43" t="str">
        <f t="shared" si="1"/>
        <v>NA</v>
      </c>
      <c r="E17" s="65"/>
      <c r="F17" s="61"/>
      <c r="G17" s="58"/>
    </row>
    <row r="18" spans="1:7" ht="12.75" customHeight="1" thickBot="1">
      <c r="A18" s="39"/>
      <c r="B18" s="39"/>
      <c r="C18" s="58"/>
      <c r="D18" s="58"/>
      <c r="E18" s="58"/>
      <c r="F18" s="58"/>
      <c r="G18" s="58"/>
    </row>
    <row r="19" spans="1:7" ht="42" customHeight="1" thickBot="1">
      <c r="A19" s="128" t="s">
        <v>80</v>
      </c>
      <c r="B19" s="129"/>
      <c r="C19" s="66" t="s">
        <v>79</v>
      </c>
      <c r="D19" s="41" t="s">
        <v>0</v>
      </c>
      <c r="E19" s="67" t="s">
        <v>23</v>
      </c>
      <c r="F19" s="68" t="s">
        <v>25</v>
      </c>
      <c r="G19" s="60" t="s">
        <v>3</v>
      </c>
    </row>
    <row r="20" spans="1:7" ht="13.5" customHeight="1">
      <c r="A20" s="37"/>
      <c r="B20" s="42" t="s">
        <v>17</v>
      </c>
      <c r="C20" s="43" t="str">
        <f>IF(OR(D20="PENDING",E20="PENDING",G20="PENDING"),"PENDING",(IF(OR(D20="NOT MET",AND(E20="NOT MET",OR(F20="NOT MET",G20="NOT MET"))),"NOT MET","MET")))</f>
        <v>PENDING</v>
      </c>
      <c r="D20" s="43" t="str">
        <f>'ELA Details Elem'!C10</f>
        <v>PENDING</v>
      </c>
      <c r="E20" s="43" t="str">
        <f>'ELA Details Elem'!C24</f>
        <v>PENDING</v>
      </c>
      <c r="F20" s="43" t="str">
        <f>'ELA Details Elem'!C37</f>
        <v>NA</v>
      </c>
      <c r="G20" s="43" t="str">
        <f>Attendance!C10</f>
        <v>PENDING</v>
      </c>
    </row>
    <row r="21" spans="1:7" ht="13.5" customHeight="1">
      <c r="A21" s="37"/>
      <c r="B21" s="44" t="s">
        <v>30</v>
      </c>
      <c r="C21" s="69" t="str">
        <f>IF('ELA Details Elem'!H11&lt;40,"NA",(IF(AND(D21="MET",(OR('ELA Details Elem'!H11=40,'ELA Details Elem'!H11=41))),"NA",(IF(AND(D21="MET",OR(OR(E21="MET",E21="NA"),(AND(F21="MET",OR(G21="MET",G21="NA"))))),"MET","NOT MET")))))</f>
        <v>NA</v>
      </c>
      <c r="D21" s="43" t="str">
        <f>'ELA Details Elem'!C11</f>
        <v>NA</v>
      </c>
      <c r="E21" s="43" t="str">
        <f>'ELA Details Elem'!C25</f>
        <v>NA</v>
      </c>
      <c r="F21" s="43" t="str">
        <f>'ELA Details Elem'!C38</f>
        <v>NA</v>
      </c>
      <c r="G21" s="43" t="str">
        <f>Attendance!C11</f>
        <v>NA</v>
      </c>
    </row>
    <row r="22" spans="1:7" ht="13.5" customHeight="1">
      <c r="A22" s="37"/>
      <c r="B22" s="44" t="s">
        <v>19</v>
      </c>
      <c r="C22" s="69" t="str">
        <f>IF('ELA Details Elem'!H12&lt;40,"NA",(IF(AND(D22="MET",(OR('ELA Details Elem'!H12=40,'ELA Details Elem'!H12=41))),"NA",(IF(AND(D22="MET",OR(OR(E22="MET",E22="NA"),(AND(F22="MET",OR(G22="MET",G22="NA"))))),"MET","NOT MET")))))</f>
        <v>NA</v>
      </c>
      <c r="D22" s="43" t="str">
        <f>'ELA Details Elem'!C12</f>
        <v>NA</v>
      </c>
      <c r="E22" s="43" t="str">
        <f>'ELA Details Elem'!C26</f>
        <v>NA</v>
      </c>
      <c r="F22" s="43" t="str">
        <f>'ELA Details Elem'!C39</f>
        <v>NA</v>
      </c>
      <c r="G22" s="43" t="str">
        <f>Attendance!C12</f>
        <v>NA</v>
      </c>
    </row>
    <row r="23" spans="1:7" ht="13.5" customHeight="1">
      <c r="A23" s="37"/>
      <c r="B23" s="44" t="s">
        <v>18</v>
      </c>
      <c r="C23" s="69" t="str">
        <f>IF('ELA Details Elem'!H13&lt;40,"NA",(IF(AND(D23="MET",(OR('ELA Details Elem'!H13=40,'ELA Details Elem'!H13=41))),"NA",(IF(AND(D23="MET",OR(OR(E23="MET",E23="NA"),(AND(F23="MET",OR(G23="MET",G23="NA"))))),"MET","NOT MET")))))</f>
        <v>NA</v>
      </c>
      <c r="D23" s="43" t="str">
        <f>'ELA Details Elem'!C13</f>
        <v>NA</v>
      </c>
      <c r="E23" s="43" t="str">
        <f>'ELA Details Elem'!C27</f>
        <v>NA</v>
      </c>
      <c r="F23" s="43" t="str">
        <f>'ELA Details Elem'!C40</f>
        <v>NA</v>
      </c>
      <c r="G23" s="43" t="str">
        <f>Attendance!C13</f>
        <v>NA</v>
      </c>
    </row>
    <row r="24" spans="1:7" ht="13.5" customHeight="1">
      <c r="A24" s="37"/>
      <c r="B24" s="44" t="s">
        <v>32</v>
      </c>
      <c r="C24" s="69" t="str">
        <f>IF('ELA Details Elem'!H14&lt;40,"NA",(IF(AND(D24="MET",(OR('ELA Details Elem'!H14=40,'ELA Details Elem'!H14=41))),"NA",(IF(AND(D24="MET",OR(OR(E24="MET",E24="NA"),(AND(F24="MET",OR(G24="MET",G24="NA"))))),"MET","NOT MET")))))</f>
        <v>NA</v>
      </c>
      <c r="D24" s="43" t="str">
        <f>'ELA Details Elem'!C14</f>
        <v>NA</v>
      </c>
      <c r="E24" s="43" t="str">
        <f>'ELA Details Elem'!C28</f>
        <v>NA</v>
      </c>
      <c r="F24" s="43" t="str">
        <f>'ELA Details Elem'!C41</f>
        <v>NA</v>
      </c>
      <c r="G24" s="43" t="str">
        <f>Attendance!C14</f>
        <v>NA</v>
      </c>
    </row>
    <row r="25" spans="1:7" ht="13.5" customHeight="1">
      <c r="A25" s="37"/>
      <c r="B25" s="44" t="s">
        <v>33</v>
      </c>
      <c r="C25" s="69" t="str">
        <f>IF('ELA Details Elem'!H15&lt;40,"NA",(IF(AND(D25="MET",(OR('ELA Details Elem'!H15=40,'ELA Details Elem'!H15=41))),"NA",(IF(AND(D25="MET",OR(OR(E25="MET",E25="NA"),(AND(F25="MET",OR(G25="MET",G25="NA"))))),"MET","NOT MET")))))</f>
        <v>NA</v>
      </c>
      <c r="D25" s="43" t="str">
        <f>'ELA Details Elem'!C15</f>
        <v>NA</v>
      </c>
      <c r="E25" s="43" t="str">
        <f>'ELA Details Elem'!C29</f>
        <v>NA</v>
      </c>
      <c r="F25" s="43" t="str">
        <f>'ELA Details Elem'!C42</f>
        <v>NA</v>
      </c>
      <c r="G25" s="43" t="str">
        <f>Attendance!C15</f>
        <v>NA</v>
      </c>
    </row>
    <row r="26" spans="1:7" ht="13.5" customHeight="1">
      <c r="A26" s="37"/>
      <c r="B26" s="44" t="s">
        <v>34</v>
      </c>
      <c r="C26" s="69" t="str">
        <f>IF('ELA Details Elem'!H16&lt;40,"NA",(IF(AND(D26="MET",(OR('ELA Details Elem'!H16=40,'ELA Details Elem'!H16=41))),"NA",(IF(AND(D26="MET",OR(OR(E26="MET",E26="NA"),(AND(F26="MET",OR(G26="MET",G26="NA"))))),"MET","NOT MET")))))</f>
        <v>NA</v>
      </c>
      <c r="D26" s="43" t="str">
        <f>'ELA Details Elem'!C16</f>
        <v>NA</v>
      </c>
      <c r="E26" s="43" t="str">
        <f>'ELA Details Elem'!C30</f>
        <v>NA</v>
      </c>
      <c r="F26" s="43" t="str">
        <f>'ELA Details Elem'!C43</f>
        <v>NA</v>
      </c>
      <c r="G26" s="43" t="str">
        <f>Attendance!C16</f>
        <v>NA</v>
      </c>
    </row>
    <row r="27" spans="1:7" ht="13.5" customHeight="1">
      <c r="A27" s="37"/>
      <c r="B27" s="44" t="s">
        <v>31</v>
      </c>
      <c r="C27" s="69" t="str">
        <f>IF('ELA Details Elem'!H17&lt;40,"NA",(IF(AND(D27="MET",(OR('ELA Details Elem'!H17=40,'ELA Details Elem'!H17=41))),"NA",(IF(AND(D27="MET",OR(OR(E27="MET",E27="NA"),(AND(F27="MET",OR(G27="MET",G27="NA"))))),"MET","NOT MET")))))</f>
        <v>NA</v>
      </c>
      <c r="D27" s="43" t="str">
        <f>'ELA Details Elem'!C17</f>
        <v>NA</v>
      </c>
      <c r="E27" s="43" t="str">
        <f>'ELA Details Elem'!C31</f>
        <v>NA</v>
      </c>
      <c r="F27" s="43" t="str">
        <f>'ELA Details Elem'!C44</f>
        <v>NA</v>
      </c>
      <c r="G27" s="43" t="str">
        <f>Attendance!C17</f>
        <v>NA</v>
      </c>
    </row>
    <row r="28" spans="1:7" ht="13.5" customHeight="1">
      <c r="A28" s="37"/>
      <c r="B28" s="44" t="s">
        <v>35</v>
      </c>
      <c r="C28" s="69" t="str">
        <f>IF('ELA Details Elem'!H18&lt;40,"NA",(IF(AND(D28="MET",(OR('ELA Details Elem'!H18=40,'ELA Details Elem'!H18=41))),"NA",(IF(AND(D28="MET",OR(OR(E28="MET",E28="NA"),(AND(F28="MET",OR(G28="MET",G28="NA"))))),"MET","NOT MET")))))</f>
        <v>NA</v>
      </c>
      <c r="D28" s="43" t="str">
        <f>'ELA Details Elem'!C18</f>
        <v>NA</v>
      </c>
      <c r="E28" s="43" t="str">
        <f>'ELA Details Elem'!C32</f>
        <v>NA</v>
      </c>
      <c r="F28" s="43" t="str">
        <f>'ELA Details Elem'!C45</f>
        <v>NA</v>
      </c>
      <c r="G28" s="43" t="str">
        <f>Attendance!C18</f>
        <v>NA</v>
      </c>
    </row>
    <row r="29" spans="1:7" ht="13.5" customHeight="1" thickBot="1">
      <c r="A29" s="37"/>
      <c r="B29" s="45" t="s">
        <v>36</v>
      </c>
      <c r="C29" s="69" t="str">
        <f>IF('ELA Details Elem'!H19&lt;40,"NA",(IF(AND(D29="MET",(OR('ELA Details Elem'!H19=40,'ELA Details Elem'!H19=41))),"NA",(IF(AND(D29="MET",OR(OR(E29="MET",E29="NA"),(AND(F29="MET",OR(G29="MET",G29="NA"))))),"MET","NOT MET")))))</f>
        <v>NA</v>
      </c>
      <c r="D29" s="43" t="str">
        <f>'ELA Details Elem'!C19</f>
        <v>NA</v>
      </c>
      <c r="E29" s="43" t="str">
        <f>'ELA Details Elem'!C33</f>
        <v>NA</v>
      </c>
      <c r="F29" s="43" t="str">
        <f>'ELA Details Elem'!C46</f>
        <v>NA</v>
      </c>
      <c r="G29" s="43" t="str">
        <f>Attendance!C19</f>
        <v>NA</v>
      </c>
    </row>
    <row r="30" spans="1:7" ht="12.75" customHeight="1" thickBot="1">
      <c r="A30" s="37"/>
      <c r="B30" s="58"/>
      <c r="C30" s="58"/>
      <c r="D30" s="58"/>
      <c r="E30" s="58"/>
      <c r="F30" s="58"/>
      <c r="G30" s="58"/>
    </row>
    <row r="31" spans="1:7" ht="42" customHeight="1" thickBot="1">
      <c r="A31" s="128" t="s">
        <v>74</v>
      </c>
      <c r="B31" s="129"/>
      <c r="C31" s="70" t="s">
        <v>11</v>
      </c>
      <c r="D31" s="41" t="s">
        <v>0</v>
      </c>
      <c r="E31" s="67" t="s">
        <v>23</v>
      </c>
      <c r="F31" s="68" t="s">
        <v>25</v>
      </c>
      <c r="G31" s="71" t="s">
        <v>3</v>
      </c>
    </row>
    <row r="32" spans="1:7" ht="13.5" customHeight="1">
      <c r="A32" s="37"/>
      <c r="B32" s="42" t="s">
        <v>17</v>
      </c>
      <c r="C32" s="43" t="str">
        <f>IF(OR(D32="PENDING",E32="PENDING",G32="PENDING"),"PENDING",(IF(OR(D32="NOT MET",AND(E32="NOT MET",OR(F32="NOT MET",G32="NOT MET"))),"NOT MET","MET")))</f>
        <v>PENDING</v>
      </c>
      <c r="D32" s="43" t="str">
        <f>MathDetailsElem!C10</f>
        <v>PENDING</v>
      </c>
      <c r="E32" s="43" t="str">
        <f>MathDetailsElem!C24</f>
        <v>PENDING</v>
      </c>
      <c r="F32" s="43" t="str">
        <f>MathDetailsElem!C37</f>
        <v>NA</v>
      </c>
      <c r="G32" s="43" t="str">
        <f>Attendance!C10</f>
        <v>PENDING</v>
      </c>
    </row>
    <row r="33" spans="1:7" ht="13.5" customHeight="1">
      <c r="A33" s="37"/>
      <c r="B33" s="44" t="s">
        <v>30</v>
      </c>
      <c r="C33" s="69" t="str">
        <f>IF(MathDetailsElem!H11&lt;40,"NA",(IF(AND(D33="MET",(OR(MathDetailsElem!H11=40,MathDetailsElem!H11=41))),"NA",(IF(AND(D33="MET",OR(OR(E33="MET",E33="NA"),(AND(F33="MET",OR(G33="MET",G33="NA"))))),"MET","NOT MET")))))</f>
        <v>NA</v>
      </c>
      <c r="D33" s="43" t="str">
        <f>MathDetailsElem!C11</f>
        <v>NA</v>
      </c>
      <c r="E33" s="43" t="str">
        <f>MathDetailsElem!C25</f>
        <v>NA</v>
      </c>
      <c r="F33" s="43" t="str">
        <f>MathDetailsElem!C38</f>
        <v>NA</v>
      </c>
      <c r="G33" s="43" t="str">
        <f>Attendance!C11</f>
        <v>NA</v>
      </c>
    </row>
    <row r="34" spans="1:7" ht="13.5" customHeight="1">
      <c r="A34" s="37"/>
      <c r="B34" s="44" t="s">
        <v>19</v>
      </c>
      <c r="C34" s="69" t="str">
        <f>IF(MathDetailsElem!H12&lt;40,"NA",(IF(AND(D34="MET",(OR(MathDetailsElem!H12=40,MathDetailsElem!H12=41))),"NA",(IF(AND(D34="MET",OR(OR(E34="MET",E34="NA"),(AND(F34="MET",OR(G34="MET",G34="NA"))))),"MET","NOT MET")))))</f>
        <v>NA</v>
      </c>
      <c r="D34" s="43" t="str">
        <f>MathDetailsElem!C12</f>
        <v>NA</v>
      </c>
      <c r="E34" s="43" t="str">
        <f>MathDetailsElem!C26</f>
        <v>NA</v>
      </c>
      <c r="F34" s="43" t="str">
        <f>MathDetailsElem!C39</f>
        <v>NA</v>
      </c>
      <c r="G34" s="43" t="str">
        <f>Attendance!C12</f>
        <v>NA</v>
      </c>
    </row>
    <row r="35" spans="1:7" ht="13.5" customHeight="1">
      <c r="A35" s="37"/>
      <c r="B35" s="44" t="s">
        <v>18</v>
      </c>
      <c r="C35" s="69" t="str">
        <f>IF(MathDetailsElem!H13&lt;40,"NA",(IF(AND(D35="MET",(OR(MathDetailsElem!H13=40,MathDetailsElem!H13=41))),"NA",(IF(AND(D35="MET",OR(OR(E35="MET",E35="NA"),(AND(F35="MET",OR(G35="MET",G35="NA"))))),"MET","NOT MET")))))</f>
        <v>NA</v>
      </c>
      <c r="D35" s="43" t="str">
        <f>MathDetailsElem!C13</f>
        <v>NA</v>
      </c>
      <c r="E35" s="43" t="str">
        <f>MathDetailsElem!C27</f>
        <v>NA</v>
      </c>
      <c r="F35" s="43" t="str">
        <f>MathDetailsElem!C40</f>
        <v>NA</v>
      </c>
      <c r="G35" s="43" t="str">
        <f>Attendance!C13</f>
        <v>NA</v>
      </c>
    </row>
    <row r="36" spans="1:7" ht="13.5" customHeight="1">
      <c r="A36" s="37"/>
      <c r="B36" s="44" t="s">
        <v>32</v>
      </c>
      <c r="C36" s="69" t="str">
        <f>IF(MathDetailsElem!H14&lt;40,"NA",(IF(AND(D36="MET",(OR(MathDetailsElem!H14=40,MathDetailsElem!H14=41))),"NA",(IF(AND(D36="MET",OR(OR(E36="MET",E36="NA"),(AND(F36="MET",OR(G36="MET",G36="NA"))))),"MET","NOT MET")))))</f>
        <v>NA</v>
      </c>
      <c r="D36" s="43" t="str">
        <f>MathDetailsElem!C14</f>
        <v>NA</v>
      </c>
      <c r="E36" s="43" t="str">
        <f>MathDetailsElem!C28</f>
        <v>NA</v>
      </c>
      <c r="F36" s="43" t="str">
        <f>MathDetailsElem!C41</f>
        <v>NA</v>
      </c>
      <c r="G36" s="43" t="str">
        <f>Attendance!C14</f>
        <v>NA</v>
      </c>
    </row>
    <row r="37" spans="1:7" ht="13.5" customHeight="1">
      <c r="A37" s="37"/>
      <c r="B37" s="44" t="s">
        <v>33</v>
      </c>
      <c r="C37" s="69" t="str">
        <f>IF(MathDetailsElem!H15&lt;40,"NA",(IF(AND(D37="MET",(OR(MathDetailsElem!H15=40,MathDetailsElem!H15=41))),"NA",(IF(AND(D37="MET",OR(OR(E37="MET",E37="NA"),(AND(F37="MET",OR(G37="MET",G37="NA"))))),"MET","NOT MET")))))</f>
        <v>NA</v>
      </c>
      <c r="D37" s="43" t="str">
        <f>MathDetailsElem!C15</f>
        <v>NA</v>
      </c>
      <c r="E37" s="43" t="str">
        <f>MathDetailsElem!C29</f>
        <v>NA</v>
      </c>
      <c r="F37" s="43" t="str">
        <f>MathDetailsElem!C42</f>
        <v>NA</v>
      </c>
      <c r="G37" s="43" t="str">
        <f>Attendance!C15</f>
        <v>NA</v>
      </c>
    </row>
    <row r="38" spans="1:7" ht="13.5" customHeight="1">
      <c r="A38" s="37"/>
      <c r="B38" s="44" t="s">
        <v>34</v>
      </c>
      <c r="C38" s="69" t="str">
        <f>IF(MathDetailsElem!H16&lt;40,"NA",(IF(AND(D38="MET",(OR(MathDetailsElem!H16=40,MathDetailsElem!H16=41))),"NA",(IF(AND(D38="MET",OR(OR(E38="MET",E38="NA"),(AND(F38="MET",OR(G38="MET",G38="NA"))))),"MET","NOT MET")))))</f>
        <v>NA</v>
      </c>
      <c r="D38" s="43" t="str">
        <f>MathDetailsElem!C16</f>
        <v>NA</v>
      </c>
      <c r="E38" s="43" t="str">
        <f>MathDetailsElem!C30</f>
        <v>NA</v>
      </c>
      <c r="F38" s="43" t="str">
        <f>MathDetailsElem!C43</f>
        <v>NA</v>
      </c>
      <c r="G38" s="43" t="str">
        <f>Attendance!C16</f>
        <v>NA</v>
      </c>
    </row>
    <row r="39" spans="1:7" ht="13.5" customHeight="1">
      <c r="A39" s="37"/>
      <c r="B39" s="44" t="s">
        <v>31</v>
      </c>
      <c r="C39" s="69" t="str">
        <f>IF(MathDetailsElem!H17&lt;40,"NA",(IF(AND(D39="MET",(OR(MathDetailsElem!H17=40,MathDetailsElem!H17=41))),"NA",(IF(AND(D39="MET",OR(OR(E39="MET",E39="NA"),(AND(F39="MET",OR(G39="MET",G39="NA"))))),"MET","NOT MET")))))</f>
        <v>NA</v>
      </c>
      <c r="D39" s="43" t="str">
        <f>MathDetailsElem!C17</f>
        <v>NA</v>
      </c>
      <c r="E39" s="43" t="str">
        <f>MathDetailsElem!C31</f>
        <v>NA</v>
      </c>
      <c r="F39" s="43" t="str">
        <f>MathDetailsElem!C44</f>
        <v>NA</v>
      </c>
      <c r="G39" s="43" t="str">
        <f>Attendance!C17</f>
        <v>NA</v>
      </c>
    </row>
    <row r="40" spans="1:7" ht="13.5" customHeight="1">
      <c r="A40" s="37"/>
      <c r="B40" s="44" t="s">
        <v>35</v>
      </c>
      <c r="C40" s="69" t="str">
        <f>IF(MathDetailsElem!H18&lt;40,"NA",(IF(AND(D40="MET",(OR(MathDetailsElem!H18=40,MathDetailsElem!H18=41))),"NA",(IF(AND(D40="MET",OR(OR(E40="MET",E40="NA"),(AND(F40="MET",OR(G40="MET",G40="NA"))))),"MET","NOT MET")))))</f>
        <v>NA</v>
      </c>
      <c r="D40" s="43" t="str">
        <f>MathDetailsElem!C18</f>
        <v>NA</v>
      </c>
      <c r="E40" s="43" t="str">
        <f>MathDetailsElem!C32</f>
        <v>NA</v>
      </c>
      <c r="F40" s="43" t="str">
        <f>MathDetailsElem!C45</f>
        <v>NA</v>
      </c>
      <c r="G40" s="43" t="str">
        <f>Attendance!C18</f>
        <v>NA</v>
      </c>
    </row>
    <row r="41" spans="1:7" ht="13.5" customHeight="1" thickBot="1">
      <c r="A41" s="37"/>
      <c r="B41" s="45" t="s">
        <v>36</v>
      </c>
      <c r="C41" s="69" t="str">
        <f>IF(MathDetailsElem!H19&lt;40,"NA",(IF(AND(D41="MET",(OR(MathDetailsElem!H19=40,MathDetailsElem!H19=41))),"NA",(IF(AND(D41="MET",OR(OR(E41="MET",E41="NA"),(AND(F41="MET",OR(G41="MET",G41="NA"))))),"MET","NOT MET")))))</f>
        <v>NA</v>
      </c>
      <c r="D41" s="43" t="str">
        <f>MathDetailsElem!C19</f>
        <v>NA</v>
      </c>
      <c r="E41" s="43" t="str">
        <f>MathDetailsElem!C33</f>
        <v>NA</v>
      </c>
      <c r="F41" s="43" t="str">
        <f>MathDetailsElem!C46</f>
        <v>NA</v>
      </c>
      <c r="G41" s="43" t="str">
        <f>Attendance!C19</f>
        <v>NA</v>
      </c>
    </row>
  </sheetData>
  <sheetProtection sheet="1" objects="1" scenarios="1"/>
  <mergeCells count="7">
    <mergeCell ref="A31:B31"/>
    <mergeCell ref="A1:G1"/>
    <mergeCell ref="A7:B7"/>
    <mergeCell ref="A19:B19"/>
    <mergeCell ref="A2:G2"/>
    <mergeCell ref="B6:F6"/>
    <mergeCell ref="D3:F3"/>
  </mergeCells>
  <conditionalFormatting sqref="F30:F31 D32:F41 D21:F29 G3 C8:E17 D30:E30 G21:G41 C20:G20 C21: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Y46"/>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1.00390625" style="0" customWidth="1"/>
    <col min="2" max="2" width="27.00390625" style="0" customWidth="1"/>
    <col min="3" max="3" width="9.28125" style="0" customWidth="1"/>
    <col min="4" max="4" width="6.7109375" style="0" customWidth="1"/>
    <col min="5" max="5" width="6.28125" style="0" customWidth="1"/>
    <col min="6" max="6" width="7.7109375" style="0" customWidth="1"/>
    <col min="7" max="7" width="7.140625" style="0" customWidth="1"/>
    <col min="8" max="8" width="11.7109375" style="0" customWidth="1"/>
    <col min="9" max="9" width="8.7109375" style="0" customWidth="1"/>
    <col min="10" max="10" width="7.7109375" style="0" customWidth="1"/>
  </cols>
  <sheetData>
    <row r="1" spans="1:25" s="5" customFormat="1" ht="21" customHeight="1">
      <c r="A1" s="139" t="s">
        <v>78</v>
      </c>
      <c r="B1" s="139"/>
      <c r="C1" s="139"/>
      <c r="D1" s="139"/>
      <c r="E1" s="139"/>
      <c r="F1" s="139"/>
      <c r="G1" s="139"/>
      <c r="H1" s="139"/>
      <c r="I1" s="139"/>
      <c r="J1" s="4"/>
      <c r="K1" s="4"/>
      <c r="L1" s="4"/>
      <c r="M1" s="4"/>
      <c r="N1" s="4"/>
      <c r="O1" s="4"/>
      <c r="P1" s="4"/>
      <c r="Q1" s="4"/>
      <c r="R1" s="4"/>
      <c r="S1" s="4"/>
      <c r="T1" s="4"/>
      <c r="U1" s="4"/>
      <c r="V1" s="4"/>
      <c r="W1" s="4"/>
      <c r="X1" s="4"/>
      <c r="Y1" s="6"/>
    </row>
    <row r="2" spans="1:25" s="5" customFormat="1" ht="18" customHeight="1">
      <c r="A2" s="138" t="s">
        <v>81</v>
      </c>
      <c r="B2" s="138"/>
      <c r="C2" s="138"/>
      <c r="D2" s="138"/>
      <c r="E2" s="138"/>
      <c r="F2" s="138"/>
      <c r="G2" s="138"/>
      <c r="H2" s="138"/>
      <c r="I2" s="138"/>
      <c r="J2" s="4"/>
      <c r="K2" s="4"/>
      <c r="L2" s="4"/>
      <c r="M2" s="4"/>
      <c r="N2" s="4"/>
      <c r="O2" s="4"/>
      <c r="P2" s="4"/>
      <c r="Q2" s="4"/>
      <c r="R2" s="4"/>
      <c r="S2" s="4"/>
      <c r="T2" s="4"/>
      <c r="U2" s="4"/>
      <c r="V2" s="4"/>
      <c r="W2" s="4"/>
      <c r="X2" s="4"/>
      <c r="Y2" s="6"/>
    </row>
    <row r="3" spans="1:25" s="5" customFormat="1" ht="8.25" customHeight="1">
      <c r="A3" s="11"/>
      <c r="B3" s="11"/>
      <c r="C3" s="11"/>
      <c r="D3" s="11"/>
      <c r="E3" s="11"/>
      <c r="F3" s="11"/>
      <c r="G3" s="11"/>
      <c r="H3" s="11"/>
      <c r="I3" s="11"/>
      <c r="J3" s="4"/>
      <c r="K3" s="4"/>
      <c r="L3" s="4"/>
      <c r="M3" s="4"/>
      <c r="N3" s="4"/>
      <c r="O3" s="4"/>
      <c r="P3" s="4"/>
      <c r="Q3" s="4"/>
      <c r="R3" s="4"/>
      <c r="S3" s="4"/>
      <c r="T3" s="4"/>
      <c r="U3" s="4"/>
      <c r="V3" s="4"/>
      <c r="W3" s="4"/>
      <c r="X3" s="4"/>
      <c r="Y3" s="6"/>
    </row>
    <row r="4" spans="1:12" s="5" customFormat="1" ht="16.5" customHeight="1">
      <c r="A4" s="3" t="s">
        <v>88</v>
      </c>
      <c r="B4" s="13" t="str">
        <f>' Summary Elem'!B3</f>
        <v>Evergreen</v>
      </c>
      <c r="C4" s="9"/>
      <c r="D4" s="7"/>
      <c r="E4" s="7"/>
      <c r="F4" s="7"/>
      <c r="G4" s="139"/>
      <c r="H4" s="139"/>
      <c r="I4" s="139"/>
      <c r="J4" s="7"/>
      <c r="K4" s="7"/>
      <c r="L4" s="7"/>
    </row>
    <row r="5" spans="1:11" s="5" customFormat="1" ht="16.5" customHeight="1">
      <c r="A5" s="3" t="s">
        <v>51</v>
      </c>
      <c r="B5" s="13" t="str">
        <f>' Summary Elem'!B4</f>
        <v>Pine Elementary School</v>
      </c>
      <c r="C5" s="9"/>
      <c r="D5" s="7"/>
      <c r="E5" s="7"/>
      <c r="F5" s="7"/>
      <c r="G5" s="7"/>
      <c r="H5" s="7"/>
      <c r="I5" s="7"/>
      <c r="J5" s="7"/>
      <c r="K5" s="7"/>
    </row>
    <row r="6" spans="1:9" ht="13.5" customHeight="1">
      <c r="A6" s="2"/>
      <c r="B6" s="2"/>
      <c r="C6" s="12"/>
      <c r="D6" s="12"/>
      <c r="E6" s="12"/>
      <c r="F6" s="12"/>
      <c r="G6" s="12"/>
      <c r="H6" s="12"/>
      <c r="I6" s="12"/>
    </row>
    <row r="7" spans="1:11" ht="16.5" customHeight="1" thickBot="1">
      <c r="A7" s="79"/>
      <c r="B7" s="80"/>
      <c r="C7" s="78"/>
      <c r="D7" s="78"/>
      <c r="E7" s="78"/>
      <c r="F7" s="147" t="s">
        <v>53</v>
      </c>
      <c r="G7" s="147"/>
      <c r="H7" s="148"/>
      <c r="I7" s="81">
        <v>94.5</v>
      </c>
      <c r="K7" s="1"/>
    </row>
    <row r="8" spans="1:9" ht="16.5" thickBot="1">
      <c r="A8" s="80"/>
      <c r="B8" s="82"/>
      <c r="C8" s="140" t="s">
        <v>0</v>
      </c>
      <c r="D8" s="144" t="s">
        <v>0</v>
      </c>
      <c r="E8" s="145"/>
      <c r="F8" s="144" t="s">
        <v>14</v>
      </c>
      <c r="G8" s="146"/>
      <c r="H8" s="83" t="s">
        <v>0</v>
      </c>
      <c r="I8" s="84" t="s">
        <v>0</v>
      </c>
    </row>
    <row r="9" spans="1:9" ht="16.5" thickBot="1">
      <c r="A9" s="142" t="s">
        <v>0</v>
      </c>
      <c r="B9" s="143"/>
      <c r="C9" s="141"/>
      <c r="D9" s="85" t="s">
        <v>72</v>
      </c>
      <c r="E9" s="85" t="s">
        <v>82</v>
      </c>
      <c r="F9" s="85" t="s">
        <v>72</v>
      </c>
      <c r="G9" s="86" t="s">
        <v>82</v>
      </c>
      <c r="H9" s="87" t="s">
        <v>66</v>
      </c>
      <c r="I9" s="88" t="s">
        <v>4</v>
      </c>
    </row>
    <row r="10" spans="1:9" ht="16.5" thickBot="1">
      <c r="A10" s="79"/>
      <c r="B10" s="42" t="s">
        <v>17</v>
      </c>
      <c r="C10" s="43" t="str">
        <f>IF((D10+E10+F10+G10)&gt;39,(IF(OR(I10&gt;=$I$7,100*E10/(E10+G10)&gt;=$I$7),"MET","NOT MET")),"PENDING")</f>
        <v>PENDING</v>
      </c>
      <c r="D10" s="20"/>
      <c r="E10" s="19"/>
      <c r="F10" s="20"/>
      <c r="G10" s="21"/>
      <c r="H10" s="89">
        <f aca="true" t="shared" si="0" ref="H10:H19">D10+E10+F10+G10</f>
        <v>0</v>
      </c>
      <c r="I10" s="90" t="str">
        <f aca="true" t="shared" si="1" ref="I10:I19">IF(ISERROR(100*(D10+E10)/(D10+E10+F10+G10)),"*",100*(D10+E10)/(D10+E10+F10+G10))</f>
        <v>*</v>
      </c>
    </row>
    <row r="11" spans="1:9" ht="16.5" thickBot="1">
      <c r="A11" s="79"/>
      <c r="B11" s="44" t="s">
        <v>30</v>
      </c>
      <c r="C11" s="43" t="str">
        <f aca="true" t="shared" si="2" ref="C11:C19">IF((D11+E11+F11+G11)&gt;39,(IF(OR(I11&gt;=$I$7,100*E11/(E11+G11)&gt;=$I$7),"MET","NOT MET")),"NA")</f>
        <v>NA</v>
      </c>
      <c r="D11" s="23"/>
      <c r="E11" s="22"/>
      <c r="F11" s="23"/>
      <c r="G11" s="24"/>
      <c r="H11" s="89">
        <f t="shared" si="0"/>
        <v>0</v>
      </c>
      <c r="I11" s="90" t="str">
        <f t="shared" si="1"/>
        <v>*</v>
      </c>
    </row>
    <row r="12" spans="1:9" ht="16.5" thickBot="1">
      <c r="A12" s="79"/>
      <c r="B12" s="44" t="s">
        <v>19</v>
      </c>
      <c r="C12" s="43" t="str">
        <f t="shared" si="2"/>
        <v>NA</v>
      </c>
      <c r="D12" s="23"/>
      <c r="E12" s="22"/>
      <c r="F12" s="23"/>
      <c r="G12" s="24"/>
      <c r="H12" s="89">
        <f t="shared" si="0"/>
        <v>0</v>
      </c>
      <c r="I12" s="90" t="str">
        <f t="shared" si="1"/>
        <v>*</v>
      </c>
    </row>
    <row r="13" spans="1:9" ht="16.5" thickBot="1">
      <c r="A13" s="79"/>
      <c r="B13" s="44" t="s">
        <v>18</v>
      </c>
      <c r="C13" s="43" t="str">
        <f t="shared" si="2"/>
        <v>NA</v>
      </c>
      <c r="D13" s="23"/>
      <c r="E13" s="22"/>
      <c r="F13" s="23"/>
      <c r="G13" s="24"/>
      <c r="H13" s="89">
        <f t="shared" si="0"/>
        <v>0</v>
      </c>
      <c r="I13" s="90" t="str">
        <f t="shared" si="1"/>
        <v>*</v>
      </c>
    </row>
    <row r="14" spans="1:9" ht="16.5" thickBot="1">
      <c r="A14" s="79"/>
      <c r="B14" s="44" t="s">
        <v>32</v>
      </c>
      <c r="C14" s="43" t="str">
        <f t="shared" si="2"/>
        <v>NA</v>
      </c>
      <c r="D14" s="23"/>
      <c r="E14" s="22"/>
      <c r="F14" s="23"/>
      <c r="G14" s="24"/>
      <c r="H14" s="89">
        <f t="shared" si="0"/>
        <v>0</v>
      </c>
      <c r="I14" s="90" t="str">
        <f t="shared" si="1"/>
        <v>*</v>
      </c>
    </row>
    <row r="15" spans="1:9" ht="16.5" thickBot="1">
      <c r="A15" s="79"/>
      <c r="B15" s="44" t="s">
        <v>33</v>
      </c>
      <c r="C15" s="43" t="str">
        <f t="shared" si="2"/>
        <v>NA</v>
      </c>
      <c r="D15" s="23"/>
      <c r="E15" s="22"/>
      <c r="F15" s="23"/>
      <c r="G15" s="24"/>
      <c r="H15" s="89">
        <f t="shared" si="0"/>
        <v>0</v>
      </c>
      <c r="I15" s="90" t="str">
        <f t="shared" si="1"/>
        <v>*</v>
      </c>
    </row>
    <row r="16" spans="1:9" ht="16.5" thickBot="1">
      <c r="A16" s="79"/>
      <c r="B16" s="44" t="s">
        <v>34</v>
      </c>
      <c r="C16" s="43" t="str">
        <f t="shared" si="2"/>
        <v>NA</v>
      </c>
      <c r="D16" s="23"/>
      <c r="E16" s="22"/>
      <c r="F16" s="23"/>
      <c r="G16" s="24"/>
      <c r="H16" s="89">
        <f t="shared" si="0"/>
        <v>0</v>
      </c>
      <c r="I16" s="90" t="str">
        <f t="shared" si="1"/>
        <v>*</v>
      </c>
    </row>
    <row r="17" spans="1:9" ht="16.5" thickBot="1">
      <c r="A17" s="79"/>
      <c r="B17" s="44" t="s">
        <v>31</v>
      </c>
      <c r="C17" s="43" t="str">
        <f t="shared" si="2"/>
        <v>NA</v>
      </c>
      <c r="D17" s="23"/>
      <c r="E17" s="22"/>
      <c r="F17" s="23"/>
      <c r="G17" s="24"/>
      <c r="H17" s="89">
        <f t="shared" si="0"/>
        <v>0</v>
      </c>
      <c r="I17" s="90" t="str">
        <f t="shared" si="1"/>
        <v>*</v>
      </c>
    </row>
    <row r="18" spans="1:9" ht="16.5" thickBot="1">
      <c r="A18" s="79"/>
      <c r="B18" s="44" t="s">
        <v>35</v>
      </c>
      <c r="C18" s="43" t="str">
        <f t="shared" si="2"/>
        <v>NA</v>
      </c>
      <c r="D18" s="23"/>
      <c r="E18" s="22"/>
      <c r="F18" s="23"/>
      <c r="G18" s="24"/>
      <c r="H18" s="89">
        <f t="shared" si="0"/>
        <v>0</v>
      </c>
      <c r="I18" s="90" t="str">
        <f t="shared" si="1"/>
        <v>*</v>
      </c>
    </row>
    <row r="19" spans="1:9" ht="16.5" thickBot="1">
      <c r="A19" s="79"/>
      <c r="B19" s="45" t="s">
        <v>36</v>
      </c>
      <c r="C19" s="92" t="str">
        <f t="shared" si="2"/>
        <v>NA</v>
      </c>
      <c r="D19" s="26"/>
      <c r="E19" s="25"/>
      <c r="F19" s="26"/>
      <c r="G19" s="27"/>
      <c r="H19" s="93">
        <f t="shared" si="0"/>
        <v>0</v>
      </c>
      <c r="I19" s="94" t="str">
        <f t="shared" si="1"/>
        <v>*</v>
      </c>
    </row>
    <row r="20" spans="1:11" ht="15.75">
      <c r="A20" s="79"/>
      <c r="B20" s="95"/>
      <c r="C20" s="96"/>
      <c r="D20" s="97"/>
      <c r="E20" s="97"/>
      <c r="F20" s="97"/>
      <c r="G20" s="97"/>
      <c r="H20" s="37"/>
      <c r="I20" s="37"/>
      <c r="J20" s="37"/>
      <c r="K20" s="37"/>
    </row>
    <row r="21" spans="1:11" ht="17.25" customHeight="1" thickBot="1">
      <c r="A21" s="79"/>
      <c r="B21" s="79"/>
      <c r="C21" s="37"/>
      <c r="D21" s="37"/>
      <c r="E21" s="37"/>
      <c r="F21" s="37"/>
      <c r="G21" s="119" t="s">
        <v>54</v>
      </c>
      <c r="H21" s="119"/>
      <c r="I21" s="98">
        <v>60</v>
      </c>
      <c r="J21" s="37"/>
      <c r="K21" s="37"/>
    </row>
    <row r="22" spans="1:11" ht="13.5" customHeight="1" thickBot="1">
      <c r="A22" s="142"/>
      <c r="B22" s="143"/>
      <c r="C22" s="155" t="s">
        <v>23</v>
      </c>
      <c r="D22" s="151" t="s">
        <v>71</v>
      </c>
      <c r="E22" s="152"/>
      <c r="F22" s="151" t="s">
        <v>83</v>
      </c>
      <c r="G22" s="125"/>
      <c r="H22" s="123" t="s">
        <v>87</v>
      </c>
      <c r="I22" s="155" t="s">
        <v>28</v>
      </c>
      <c r="J22" s="155" t="s">
        <v>2</v>
      </c>
      <c r="K22" s="157" t="s">
        <v>26</v>
      </c>
    </row>
    <row r="23" spans="1:11" ht="17.25" customHeight="1" thickBot="1">
      <c r="A23" s="142" t="s">
        <v>23</v>
      </c>
      <c r="B23" s="150"/>
      <c r="C23" s="156"/>
      <c r="D23" s="77" t="s">
        <v>29</v>
      </c>
      <c r="E23" s="77" t="s">
        <v>27</v>
      </c>
      <c r="F23" s="77" t="s">
        <v>29</v>
      </c>
      <c r="G23" s="77" t="s">
        <v>27</v>
      </c>
      <c r="H23" s="124"/>
      <c r="I23" s="156"/>
      <c r="J23" s="156"/>
      <c r="K23" s="118"/>
    </row>
    <row r="24" spans="1:11" ht="13.5" thickBot="1">
      <c r="A24" s="37"/>
      <c r="B24" s="42" t="s">
        <v>17</v>
      </c>
      <c r="C24" s="99" t="str">
        <f>IF((D24+F24)&gt;41,(IF(OR(I24&gt;=$I$21,K24&gt;=$I$21),"MET","NOT MET")),"PENDING")</f>
        <v>PENDING</v>
      </c>
      <c r="D24" s="19"/>
      <c r="E24" s="19"/>
      <c r="F24" s="19"/>
      <c r="G24" s="19"/>
      <c r="H24" s="100" t="str">
        <f aca="true" t="shared" si="3" ref="H24:H33">IF(ISERROR(100*(E24+G24)/(D24+F24)),"*",IF(AND(((100*(E24+G24)/(D24+F24))+(233*SQRT(0.24/((D24+F24)/2))))&gt;=$I$21,(D24+F24)&gt;=42),"2006-2008",IF(ISNUMBER(((100*(G24/F24))+(233*SQRT(0.24/((D24+F24)/2))))),IF(AND(F24&gt;=21,(D24+F24)&gt;=42,((100*(G24/F24))+(233*SQRT(0.24/((D24+F24)/2))))&gt;$I$21),"2007-2008","2006-2008"),"2006-2008")))</f>
        <v>*</v>
      </c>
      <c r="I24" s="101" t="str">
        <f aca="true" t="shared" si="4" ref="I24:I33">IF(ISERROR(100*(E24+G24)/(D24+F24)),"*",IF(AND(((100*(E24+G24)/(D24+F24))+(233*SQRT(0.24/((D24+F24)/2))))&gt;=$I$21,(D24+F24)&gt;=42),(100*(E24+G24)/(D24+F24)),IF(ISNUMBER(((100*(G24/F24))+(233*SQRT(0.24/((D24+F24)/2))))),IF(AND(F24&gt;=21,(D24+F24)&gt;=42,((100*(G24/F24))+(233*SQRT(0.24/((D24+F24)/2))))&gt;$I$21),(100*(G24/F24)),(100*((E24+G24)/(D24+F24)))),(100*((E24+G24)/(D24+F24))))))</f>
        <v>*</v>
      </c>
      <c r="J24" s="102" t="str">
        <f aca="true" t="shared" si="5" ref="J24:J33">IF((D24+F24)&lt;42,"*",IF(AND(((100*(E24+G24)/(D24+F24))+(233*SQRT(0.24/((D24+F24)/2))))&gt;=$I$21,(D24+F24)&gt;=42),(233*SQRT(0.24/((D24+F24)/2))),IF(ISNUMBER(((100*(G24/F24))+(233*SQRT(0.24/((D24+F24)/2))))),IF(AND(F24&gt;=21,((100*(G24/F24))+(233*SQRT(0.24/((D24+F24)/2))))&gt;$I$21),(233*SQRT(0.24/((D24+F24)/2))),(233*SQRT(0.24/((D24+F24)/2)))),(233*SQRT(0.24/((D24+F24)/2))))))</f>
        <v>*</v>
      </c>
      <c r="K24" s="102" t="str">
        <f aca="true" t="shared" si="6" ref="K24:K33">IF((D24+F24)&gt;41,I24+J24,"*")</f>
        <v>*</v>
      </c>
    </row>
    <row r="25" spans="1:11" ht="13.5" thickBot="1">
      <c r="A25" s="37"/>
      <c r="B25" s="44" t="s">
        <v>30</v>
      </c>
      <c r="C25" s="103" t="str">
        <f aca="true" t="shared" si="7" ref="C25:C33">IF((D25+F25)&gt;41,(IF(OR(I25&gt;=$I$21,K25&gt;=$I$21),"MET","NOT MET")),"NA")</f>
        <v>NA</v>
      </c>
      <c r="D25" s="22"/>
      <c r="E25" s="22"/>
      <c r="F25" s="22"/>
      <c r="G25" s="22"/>
      <c r="H25" s="104" t="str">
        <f t="shared" si="3"/>
        <v>*</v>
      </c>
      <c r="I25" s="101" t="str">
        <f t="shared" si="4"/>
        <v>*</v>
      </c>
      <c r="J25" s="102" t="str">
        <f t="shared" si="5"/>
        <v>*</v>
      </c>
      <c r="K25" s="102" t="str">
        <f t="shared" si="6"/>
        <v>*</v>
      </c>
    </row>
    <row r="26" spans="1:11" ht="13.5" thickBot="1">
      <c r="A26" s="37"/>
      <c r="B26" s="44" t="s">
        <v>19</v>
      </c>
      <c r="C26" s="103" t="str">
        <f t="shared" si="7"/>
        <v>NA</v>
      </c>
      <c r="D26" s="22"/>
      <c r="E26" s="22"/>
      <c r="F26" s="22"/>
      <c r="G26" s="22"/>
      <c r="H26" s="104" t="str">
        <f t="shared" si="3"/>
        <v>*</v>
      </c>
      <c r="I26" s="101" t="str">
        <f t="shared" si="4"/>
        <v>*</v>
      </c>
      <c r="J26" s="102" t="str">
        <f t="shared" si="5"/>
        <v>*</v>
      </c>
      <c r="K26" s="102" t="str">
        <f t="shared" si="6"/>
        <v>*</v>
      </c>
    </row>
    <row r="27" spans="1:11" ht="13.5" thickBot="1">
      <c r="A27" s="37"/>
      <c r="B27" s="44" t="s">
        <v>18</v>
      </c>
      <c r="C27" s="103" t="str">
        <f t="shared" si="7"/>
        <v>NA</v>
      </c>
      <c r="D27" s="22"/>
      <c r="E27" s="22"/>
      <c r="F27" s="22"/>
      <c r="G27" s="22"/>
      <c r="H27" s="104" t="str">
        <f t="shared" si="3"/>
        <v>*</v>
      </c>
      <c r="I27" s="101" t="str">
        <f t="shared" si="4"/>
        <v>*</v>
      </c>
      <c r="J27" s="102" t="str">
        <f t="shared" si="5"/>
        <v>*</v>
      </c>
      <c r="K27" s="102" t="str">
        <f t="shared" si="6"/>
        <v>*</v>
      </c>
    </row>
    <row r="28" spans="1:11" ht="13.5" thickBot="1">
      <c r="A28" s="37"/>
      <c r="B28" s="44" t="s">
        <v>32</v>
      </c>
      <c r="C28" s="103" t="str">
        <f t="shared" si="7"/>
        <v>NA</v>
      </c>
      <c r="D28" s="22"/>
      <c r="E28" s="22"/>
      <c r="F28" s="22"/>
      <c r="G28" s="22"/>
      <c r="H28" s="104" t="str">
        <f t="shared" si="3"/>
        <v>*</v>
      </c>
      <c r="I28" s="101" t="str">
        <f t="shared" si="4"/>
        <v>*</v>
      </c>
      <c r="J28" s="102" t="str">
        <f t="shared" si="5"/>
        <v>*</v>
      </c>
      <c r="K28" s="102" t="str">
        <f t="shared" si="6"/>
        <v>*</v>
      </c>
    </row>
    <row r="29" spans="1:11" ht="13.5" thickBot="1">
      <c r="A29" s="37"/>
      <c r="B29" s="44" t="s">
        <v>33</v>
      </c>
      <c r="C29" s="103" t="str">
        <f t="shared" si="7"/>
        <v>NA</v>
      </c>
      <c r="D29" s="22"/>
      <c r="E29" s="22"/>
      <c r="F29" s="22"/>
      <c r="G29" s="22"/>
      <c r="H29" s="104" t="str">
        <f t="shared" si="3"/>
        <v>*</v>
      </c>
      <c r="I29" s="101" t="str">
        <f t="shared" si="4"/>
        <v>*</v>
      </c>
      <c r="J29" s="102" t="str">
        <f t="shared" si="5"/>
        <v>*</v>
      </c>
      <c r="K29" s="102" t="str">
        <f t="shared" si="6"/>
        <v>*</v>
      </c>
    </row>
    <row r="30" spans="1:11" ht="13.5" thickBot="1">
      <c r="A30" s="37"/>
      <c r="B30" s="44" t="s">
        <v>34</v>
      </c>
      <c r="C30" s="103" t="str">
        <f t="shared" si="7"/>
        <v>NA</v>
      </c>
      <c r="D30" s="22"/>
      <c r="E30" s="22"/>
      <c r="F30" s="22"/>
      <c r="G30" s="22"/>
      <c r="H30" s="104" t="str">
        <f t="shared" si="3"/>
        <v>*</v>
      </c>
      <c r="I30" s="101" t="str">
        <f t="shared" si="4"/>
        <v>*</v>
      </c>
      <c r="J30" s="102" t="str">
        <f t="shared" si="5"/>
        <v>*</v>
      </c>
      <c r="K30" s="102" t="str">
        <f t="shared" si="6"/>
        <v>*</v>
      </c>
    </row>
    <row r="31" spans="1:11" ht="13.5" thickBot="1">
      <c r="A31" s="37"/>
      <c r="B31" s="44" t="s">
        <v>31</v>
      </c>
      <c r="C31" s="103" t="str">
        <f t="shared" si="7"/>
        <v>NA</v>
      </c>
      <c r="D31" s="22"/>
      <c r="E31" s="22"/>
      <c r="F31" s="22"/>
      <c r="G31" s="22"/>
      <c r="H31" s="104" t="str">
        <f t="shared" si="3"/>
        <v>*</v>
      </c>
      <c r="I31" s="101" t="str">
        <f t="shared" si="4"/>
        <v>*</v>
      </c>
      <c r="J31" s="102" t="str">
        <f t="shared" si="5"/>
        <v>*</v>
      </c>
      <c r="K31" s="102" t="str">
        <f t="shared" si="6"/>
        <v>*</v>
      </c>
    </row>
    <row r="32" spans="1:11" ht="13.5" thickBot="1">
      <c r="A32" s="37"/>
      <c r="B32" s="44" t="s">
        <v>35</v>
      </c>
      <c r="C32" s="103" t="str">
        <f t="shared" si="7"/>
        <v>NA</v>
      </c>
      <c r="D32" s="22"/>
      <c r="E32" s="22"/>
      <c r="F32" s="22"/>
      <c r="G32" s="22"/>
      <c r="H32" s="104" t="str">
        <f t="shared" si="3"/>
        <v>*</v>
      </c>
      <c r="I32" s="101" t="str">
        <f t="shared" si="4"/>
        <v>*</v>
      </c>
      <c r="J32" s="102" t="str">
        <f t="shared" si="5"/>
        <v>*</v>
      </c>
      <c r="K32" s="102" t="str">
        <f t="shared" si="6"/>
        <v>*</v>
      </c>
    </row>
    <row r="33" spans="1:11" ht="13.5" thickBot="1">
      <c r="A33" s="37"/>
      <c r="B33" s="45" t="s">
        <v>36</v>
      </c>
      <c r="C33" s="105" t="str">
        <f t="shared" si="7"/>
        <v>NA</v>
      </c>
      <c r="D33" s="25"/>
      <c r="E33" s="25"/>
      <c r="F33" s="25"/>
      <c r="G33" s="25"/>
      <c r="H33" s="106" t="str">
        <f t="shared" si="3"/>
        <v>*</v>
      </c>
      <c r="I33" s="107" t="str">
        <f t="shared" si="4"/>
        <v>*</v>
      </c>
      <c r="J33" s="108" t="str">
        <f t="shared" si="5"/>
        <v>*</v>
      </c>
      <c r="K33" s="108" t="str">
        <f t="shared" si="6"/>
        <v>*</v>
      </c>
    </row>
    <row r="34" spans="1:11" ht="13.5" customHeight="1" thickBot="1">
      <c r="A34" s="37"/>
      <c r="B34" s="37"/>
      <c r="C34" s="37"/>
      <c r="D34" s="37"/>
      <c r="E34" s="37"/>
      <c r="F34" s="37"/>
      <c r="G34" s="37"/>
      <c r="H34" s="37"/>
      <c r="I34" s="37"/>
      <c r="J34" s="37"/>
      <c r="K34" s="37"/>
    </row>
    <row r="35" spans="1:13" ht="13.5" customHeight="1" thickBot="1">
      <c r="A35" s="128"/>
      <c r="B35" s="149"/>
      <c r="C35" s="155" t="s">
        <v>25</v>
      </c>
      <c r="D35" s="153" t="s">
        <v>1</v>
      </c>
      <c r="E35" s="154"/>
      <c r="F35" s="121" t="s">
        <v>47</v>
      </c>
      <c r="G35" s="155" t="s">
        <v>24</v>
      </c>
      <c r="H35" s="109"/>
      <c r="I35" s="10"/>
      <c r="M35" s="1"/>
    </row>
    <row r="36" spans="1:8" ht="25.5" customHeight="1" thickBot="1">
      <c r="A36" s="128" t="s">
        <v>25</v>
      </c>
      <c r="B36" s="149"/>
      <c r="C36" s="156"/>
      <c r="D36" s="85" t="s">
        <v>72</v>
      </c>
      <c r="E36" s="85" t="s">
        <v>82</v>
      </c>
      <c r="F36" s="122"/>
      <c r="G36" s="120"/>
      <c r="H36" s="109"/>
    </row>
    <row r="37" spans="1:8" ht="13.5" thickBot="1">
      <c r="A37" s="37"/>
      <c r="B37" s="42" t="s">
        <v>17</v>
      </c>
      <c r="C37" s="69" t="str">
        <f aca="true" t="shared" si="8" ref="C37:C46">IF((D24+F24)&gt;41,(IF(C24="MET","NA",IF(F37&gt;=G37,"MET","NOT MET"))),"NA")</f>
        <v>NA</v>
      </c>
      <c r="D37" s="102" t="str">
        <f aca="true" t="shared" si="9" ref="D37:D46">IF(ISERROR(100*(E24/D24)),"*",100*(E24/D24))</f>
        <v>*</v>
      </c>
      <c r="E37" s="102" t="str">
        <f aca="true" t="shared" si="10" ref="E37:E46">IF(ISERROR(100*(G24/F24)),"*",100*(G24/F24))</f>
        <v>*</v>
      </c>
      <c r="F37" s="111" t="str">
        <f aca="true" t="shared" si="11" ref="F37:F46">IF(ISERROR(E37-D37),"*",E37-D37)</f>
        <v>*</v>
      </c>
      <c r="G37" s="111" t="str">
        <f aca="true" t="shared" si="12" ref="G37:G46">IF((D24+F24)&gt;41,(100-D37)/10," *")</f>
        <v> *</v>
      </c>
      <c r="H37" s="112"/>
    </row>
    <row r="38" spans="1:8" ht="13.5" thickBot="1">
      <c r="A38" s="37"/>
      <c r="B38" s="44" t="s">
        <v>30</v>
      </c>
      <c r="C38" s="69" t="str">
        <f t="shared" si="8"/>
        <v>NA</v>
      </c>
      <c r="D38" s="102" t="str">
        <f t="shared" si="9"/>
        <v>*</v>
      </c>
      <c r="E38" s="102" t="str">
        <f t="shared" si="10"/>
        <v>*</v>
      </c>
      <c r="F38" s="111" t="str">
        <f t="shared" si="11"/>
        <v>*</v>
      </c>
      <c r="G38" s="111" t="str">
        <f t="shared" si="12"/>
        <v> *</v>
      </c>
      <c r="H38" s="112"/>
    </row>
    <row r="39" spans="1:8" ht="13.5" thickBot="1">
      <c r="A39" s="37"/>
      <c r="B39" s="44" t="s">
        <v>19</v>
      </c>
      <c r="C39" s="69" t="str">
        <f t="shared" si="8"/>
        <v>NA</v>
      </c>
      <c r="D39" s="102" t="str">
        <f t="shared" si="9"/>
        <v>*</v>
      </c>
      <c r="E39" s="102" t="str">
        <f t="shared" si="10"/>
        <v>*</v>
      </c>
      <c r="F39" s="111" t="str">
        <f t="shared" si="11"/>
        <v>*</v>
      </c>
      <c r="G39" s="111" t="str">
        <f t="shared" si="12"/>
        <v> *</v>
      </c>
      <c r="H39" s="112"/>
    </row>
    <row r="40" spans="1:8" ht="13.5" thickBot="1">
      <c r="A40" s="37"/>
      <c r="B40" s="44" t="s">
        <v>18</v>
      </c>
      <c r="C40" s="69" t="str">
        <f t="shared" si="8"/>
        <v>NA</v>
      </c>
      <c r="D40" s="102" t="str">
        <f t="shared" si="9"/>
        <v>*</v>
      </c>
      <c r="E40" s="102" t="str">
        <f t="shared" si="10"/>
        <v>*</v>
      </c>
      <c r="F40" s="111" t="str">
        <f t="shared" si="11"/>
        <v>*</v>
      </c>
      <c r="G40" s="111" t="str">
        <f t="shared" si="12"/>
        <v> *</v>
      </c>
      <c r="H40" s="112"/>
    </row>
    <row r="41" spans="1:8" ht="13.5" thickBot="1">
      <c r="A41" s="37"/>
      <c r="B41" s="44" t="s">
        <v>32</v>
      </c>
      <c r="C41" s="69" t="str">
        <f t="shared" si="8"/>
        <v>NA</v>
      </c>
      <c r="D41" s="102" t="str">
        <f t="shared" si="9"/>
        <v>*</v>
      </c>
      <c r="E41" s="102" t="str">
        <f t="shared" si="10"/>
        <v>*</v>
      </c>
      <c r="F41" s="111" t="str">
        <f t="shared" si="11"/>
        <v>*</v>
      </c>
      <c r="G41" s="111" t="str">
        <f t="shared" si="12"/>
        <v> *</v>
      </c>
      <c r="H41" s="112"/>
    </row>
    <row r="42" spans="1:8" ht="13.5" thickBot="1">
      <c r="A42" s="37"/>
      <c r="B42" s="44" t="s">
        <v>33</v>
      </c>
      <c r="C42" s="69" t="str">
        <f t="shared" si="8"/>
        <v>NA</v>
      </c>
      <c r="D42" s="102" t="str">
        <f t="shared" si="9"/>
        <v>*</v>
      </c>
      <c r="E42" s="102" t="str">
        <f t="shared" si="10"/>
        <v>*</v>
      </c>
      <c r="F42" s="111" t="str">
        <f t="shared" si="11"/>
        <v>*</v>
      </c>
      <c r="G42" s="111" t="str">
        <f t="shared" si="12"/>
        <v> *</v>
      </c>
      <c r="H42" s="112"/>
    </row>
    <row r="43" spans="1:8" ht="13.5" thickBot="1">
      <c r="A43" s="37"/>
      <c r="B43" s="44" t="s">
        <v>34</v>
      </c>
      <c r="C43" s="69" t="str">
        <f t="shared" si="8"/>
        <v>NA</v>
      </c>
      <c r="D43" s="102" t="str">
        <f t="shared" si="9"/>
        <v>*</v>
      </c>
      <c r="E43" s="102" t="str">
        <f t="shared" si="10"/>
        <v>*</v>
      </c>
      <c r="F43" s="111" t="str">
        <f t="shared" si="11"/>
        <v>*</v>
      </c>
      <c r="G43" s="111" t="str">
        <f t="shared" si="12"/>
        <v> *</v>
      </c>
      <c r="H43" s="112"/>
    </row>
    <row r="44" spans="1:8" ht="13.5" thickBot="1">
      <c r="A44" s="37"/>
      <c r="B44" s="44" t="s">
        <v>31</v>
      </c>
      <c r="C44" s="69" t="str">
        <f t="shared" si="8"/>
        <v>NA</v>
      </c>
      <c r="D44" s="102" t="str">
        <f t="shared" si="9"/>
        <v>*</v>
      </c>
      <c r="E44" s="102" t="str">
        <f t="shared" si="10"/>
        <v>*</v>
      </c>
      <c r="F44" s="111" t="str">
        <f t="shared" si="11"/>
        <v>*</v>
      </c>
      <c r="G44" s="111" t="str">
        <f t="shared" si="12"/>
        <v> *</v>
      </c>
      <c r="H44" s="112"/>
    </row>
    <row r="45" spans="1:8" ht="13.5" thickBot="1">
      <c r="A45" s="37"/>
      <c r="B45" s="44" t="s">
        <v>35</v>
      </c>
      <c r="C45" s="69" t="str">
        <f t="shared" si="8"/>
        <v>NA</v>
      </c>
      <c r="D45" s="102" t="str">
        <f t="shared" si="9"/>
        <v>*</v>
      </c>
      <c r="E45" s="102" t="str">
        <f t="shared" si="10"/>
        <v>*</v>
      </c>
      <c r="F45" s="111" t="str">
        <f t="shared" si="11"/>
        <v>*</v>
      </c>
      <c r="G45" s="111" t="str">
        <f t="shared" si="12"/>
        <v> *</v>
      </c>
      <c r="H45" s="112"/>
    </row>
    <row r="46" spans="1:8" ht="13.5" thickBot="1">
      <c r="A46" s="37"/>
      <c r="B46" s="45" t="s">
        <v>36</v>
      </c>
      <c r="C46" s="113" t="str">
        <f t="shared" si="8"/>
        <v>NA</v>
      </c>
      <c r="D46" s="108" t="str">
        <f t="shared" si="9"/>
        <v>*</v>
      </c>
      <c r="E46" s="108" t="str">
        <f t="shared" si="10"/>
        <v>*</v>
      </c>
      <c r="F46" s="114" t="str">
        <f t="shared" si="11"/>
        <v>*</v>
      </c>
      <c r="G46" s="114" t="str">
        <f t="shared" si="12"/>
        <v> *</v>
      </c>
      <c r="H46" s="112"/>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Y47"/>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1.00390625" style="0" customWidth="1"/>
    <col min="2" max="2" width="27.00390625" style="0" customWidth="1"/>
    <col min="3" max="3" width="9.28125" style="0" customWidth="1"/>
    <col min="4" max="4" width="6.7109375" style="0" customWidth="1"/>
    <col min="5" max="5" width="6.28125" style="0" customWidth="1"/>
    <col min="6" max="6" width="7.7109375" style="0" customWidth="1"/>
    <col min="7" max="7" width="7.140625" style="0" customWidth="1"/>
    <col min="8" max="8" width="11.57421875" style="0" customWidth="1"/>
    <col min="9" max="9" width="9.00390625" style="0" customWidth="1"/>
    <col min="10" max="10" width="7.7109375" style="0" customWidth="1"/>
  </cols>
  <sheetData>
    <row r="1" spans="1:25" s="5" customFormat="1" ht="21" customHeight="1">
      <c r="A1" s="139" t="s">
        <v>78</v>
      </c>
      <c r="B1" s="139"/>
      <c r="C1" s="139"/>
      <c r="D1" s="139"/>
      <c r="E1" s="139"/>
      <c r="F1" s="139"/>
      <c r="G1" s="139"/>
      <c r="H1" s="139"/>
      <c r="I1" s="139"/>
      <c r="J1" s="4"/>
      <c r="K1" s="4"/>
      <c r="L1" s="4"/>
      <c r="M1" s="4"/>
      <c r="N1" s="4"/>
      <c r="O1" s="4"/>
      <c r="P1" s="4"/>
      <c r="Q1" s="4"/>
      <c r="R1" s="4"/>
      <c r="S1" s="4"/>
      <c r="T1" s="4"/>
      <c r="U1" s="4"/>
      <c r="V1" s="4"/>
      <c r="W1" s="4"/>
      <c r="X1" s="4"/>
      <c r="Y1" s="6"/>
    </row>
    <row r="2" spans="1:25" s="5" customFormat="1" ht="18" customHeight="1">
      <c r="A2" s="138" t="s">
        <v>73</v>
      </c>
      <c r="B2" s="138"/>
      <c r="C2" s="138"/>
      <c r="D2" s="138"/>
      <c r="E2" s="138"/>
      <c r="F2" s="138"/>
      <c r="G2" s="138"/>
      <c r="H2" s="138"/>
      <c r="I2" s="138"/>
      <c r="J2" s="4"/>
      <c r="K2" s="4"/>
      <c r="L2" s="4"/>
      <c r="M2" s="4"/>
      <c r="N2" s="4"/>
      <c r="O2" s="4"/>
      <c r="P2" s="4"/>
      <c r="Q2" s="4"/>
      <c r="R2" s="4"/>
      <c r="S2" s="4"/>
      <c r="T2" s="4"/>
      <c r="U2" s="4"/>
      <c r="V2" s="4"/>
      <c r="W2" s="4"/>
      <c r="X2" s="4"/>
      <c r="Y2" s="6"/>
    </row>
    <row r="3" spans="1:25" s="5" customFormat="1" ht="8.25" customHeight="1">
      <c r="A3" s="11"/>
      <c r="B3" s="11"/>
      <c r="C3" s="11"/>
      <c r="D3" s="11"/>
      <c r="E3" s="11"/>
      <c r="F3" s="11"/>
      <c r="G3" s="11"/>
      <c r="H3" s="11"/>
      <c r="I3" s="11"/>
      <c r="J3" s="4"/>
      <c r="K3" s="4"/>
      <c r="L3" s="4"/>
      <c r="M3" s="4"/>
      <c r="N3" s="4"/>
      <c r="O3" s="4"/>
      <c r="P3" s="4"/>
      <c r="Q3" s="4"/>
      <c r="R3" s="4"/>
      <c r="S3" s="4"/>
      <c r="T3" s="4"/>
      <c r="U3" s="4"/>
      <c r="V3" s="4"/>
      <c r="W3" s="4"/>
      <c r="X3" s="4"/>
      <c r="Y3" s="6"/>
    </row>
    <row r="4" spans="1:12" s="5" customFormat="1" ht="16.5" customHeight="1">
      <c r="A4" s="3" t="s">
        <v>88</v>
      </c>
      <c r="B4" s="13" t="str">
        <f>' Summary Elem'!B3</f>
        <v>Evergreen</v>
      </c>
      <c r="C4" s="9"/>
      <c r="D4" s="7"/>
      <c r="E4" s="7"/>
      <c r="F4" s="7"/>
      <c r="G4" s="139"/>
      <c r="H4" s="139"/>
      <c r="I4" s="139"/>
      <c r="J4" s="7"/>
      <c r="K4" s="7"/>
      <c r="L4" s="7"/>
    </row>
    <row r="5" spans="1:11" s="5" customFormat="1" ht="16.5" customHeight="1">
      <c r="A5" s="3" t="s">
        <v>51</v>
      </c>
      <c r="B5" s="13" t="str">
        <f>' Summary Elem'!B4</f>
        <v>Pine Elementary School</v>
      </c>
      <c r="C5" s="9"/>
      <c r="D5" s="7"/>
      <c r="E5" s="7"/>
      <c r="F5" s="7"/>
      <c r="G5" s="7"/>
      <c r="H5" s="7"/>
      <c r="I5" s="7"/>
      <c r="J5" s="7"/>
      <c r="K5" s="7"/>
    </row>
    <row r="6" spans="1:9" ht="13.5" customHeight="1">
      <c r="A6" s="2"/>
      <c r="B6" s="2"/>
      <c r="C6" s="12"/>
      <c r="D6" s="12"/>
      <c r="E6" s="12"/>
      <c r="F6" s="12"/>
      <c r="G6" s="12"/>
      <c r="H6" s="12"/>
      <c r="I6" s="12"/>
    </row>
    <row r="7" spans="1:12" ht="16.5" customHeight="1" thickBot="1">
      <c r="A7" s="79"/>
      <c r="B7" s="80"/>
      <c r="C7" s="78"/>
      <c r="D7" s="78"/>
      <c r="E7" s="78"/>
      <c r="F7" s="147" t="s">
        <v>53</v>
      </c>
      <c r="G7" s="147"/>
      <c r="H7" s="148"/>
      <c r="I7" s="81">
        <v>94.5</v>
      </c>
      <c r="J7" s="37"/>
      <c r="K7" s="58"/>
      <c r="L7" s="37"/>
    </row>
    <row r="8" spans="1:12" ht="16.5" thickBot="1">
      <c r="A8" s="80"/>
      <c r="B8" s="82"/>
      <c r="C8" s="140" t="s">
        <v>0</v>
      </c>
      <c r="D8" s="144" t="s">
        <v>0</v>
      </c>
      <c r="E8" s="145"/>
      <c r="F8" s="144" t="s">
        <v>14</v>
      </c>
      <c r="G8" s="146"/>
      <c r="H8" s="83" t="s">
        <v>0</v>
      </c>
      <c r="I8" s="84" t="s">
        <v>0</v>
      </c>
      <c r="J8" s="37"/>
      <c r="K8" s="37"/>
      <c r="L8" s="37"/>
    </row>
    <row r="9" spans="1:12" ht="16.5" thickBot="1">
      <c r="A9" s="142" t="s">
        <v>0</v>
      </c>
      <c r="B9" s="143"/>
      <c r="C9" s="141"/>
      <c r="D9" s="85" t="s">
        <v>72</v>
      </c>
      <c r="E9" s="85" t="s">
        <v>82</v>
      </c>
      <c r="F9" s="85" t="s">
        <v>72</v>
      </c>
      <c r="G9" s="86" t="s">
        <v>82</v>
      </c>
      <c r="H9" s="87" t="s">
        <v>66</v>
      </c>
      <c r="I9" s="88" t="s">
        <v>4</v>
      </c>
      <c r="J9" s="37"/>
      <c r="K9" s="37"/>
      <c r="L9" s="37"/>
    </row>
    <row r="10" spans="1:12" ht="16.5" thickBot="1">
      <c r="A10" s="79"/>
      <c r="B10" s="42" t="s">
        <v>17</v>
      </c>
      <c r="C10" s="43" t="str">
        <f>IF((D10+E10+F10+G10)&gt;39,(IF(OR(I10&gt;=$I$7,100*E10/(E10+G10)&gt;=$I$7),"MET","NOT MET")),"PENDING")</f>
        <v>PENDING</v>
      </c>
      <c r="D10" s="20"/>
      <c r="E10" s="19"/>
      <c r="F10" s="20"/>
      <c r="G10" s="21"/>
      <c r="H10" s="89">
        <f aca="true" t="shared" si="0" ref="H10:H19">D10+E10+F10+G10</f>
        <v>0</v>
      </c>
      <c r="I10" s="90" t="str">
        <f aca="true" t="shared" si="1" ref="I10:I19">IF(ISERROR(100*(D10+E10)/(D10+E10+F10+G10)),"*",100*(D10+E10)/(D10+E10+F10+G10))</f>
        <v>*</v>
      </c>
      <c r="J10" s="37"/>
      <c r="K10" s="91"/>
      <c r="L10" s="37"/>
    </row>
    <row r="11" spans="1:12" ht="16.5" thickBot="1">
      <c r="A11" s="79"/>
      <c r="B11" s="44" t="s">
        <v>30</v>
      </c>
      <c r="C11" s="43" t="str">
        <f aca="true" t="shared" si="2" ref="C11:C19">IF((D11+E11+F11+G11)&gt;39,(IF(OR(I11&gt;=$I$7,100*E11/(E11+G11)&gt;=$I$7),"MET","NOT MET")),"NA")</f>
        <v>NA</v>
      </c>
      <c r="D11" s="23"/>
      <c r="E11" s="22"/>
      <c r="F11" s="23"/>
      <c r="G11" s="24"/>
      <c r="H11" s="89">
        <f t="shared" si="0"/>
        <v>0</v>
      </c>
      <c r="I11" s="90" t="str">
        <f t="shared" si="1"/>
        <v>*</v>
      </c>
      <c r="J11" s="37"/>
      <c r="K11" s="37"/>
      <c r="L11" s="37"/>
    </row>
    <row r="12" spans="1:12" ht="16.5" thickBot="1">
      <c r="A12" s="79"/>
      <c r="B12" s="44" t="s">
        <v>19</v>
      </c>
      <c r="C12" s="43" t="str">
        <f t="shared" si="2"/>
        <v>NA</v>
      </c>
      <c r="D12" s="23"/>
      <c r="E12" s="22"/>
      <c r="F12" s="23"/>
      <c r="G12" s="24"/>
      <c r="H12" s="89">
        <f t="shared" si="0"/>
        <v>0</v>
      </c>
      <c r="I12" s="90" t="str">
        <f t="shared" si="1"/>
        <v>*</v>
      </c>
      <c r="J12" s="37"/>
      <c r="K12" s="37"/>
      <c r="L12" s="37"/>
    </row>
    <row r="13" spans="1:12" ht="16.5" thickBot="1">
      <c r="A13" s="79"/>
      <c r="B13" s="44" t="s">
        <v>18</v>
      </c>
      <c r="C13" s="43" t="str">
        <f t="shared" si="2"/>
        <v>NA</v>
      </c>
      <c r="D13" s="23"/>
      <c r="E13" s="22"/>
      <c r="F13" s="23"/>
      <c r="G13" s="24"/>
      <c r="H13" s="89">
        <f t="shared" si="0"/>
        <v>0</v>
      </c>
      <c r="I13" s="90" t="str">
        <f t="shared" si="1"/>
        <v>*</v>
      </c>
      <c r="J13" s="37"/>
      <c r="K13" s="37"/>
      <c r="L13" s="37"/>
    </row>
    <row r="14" spans="1:12" ht="16.5" thickBot="1">
      <c r="A14" s="79"/>
      <c r="B14" s="44" t="s">
        <v>32</v>
      </c>
      <c r="C14" s="43" t="str">
        <f t="shared" si="2"/>
        <v>NA</v>
      </c>
      <c r="D14" s="23"/>
      <c r="E14" s="22"/>
      <c r="F14" s="23"/>
      <c r="G14" s="24"/>
      <c r="H14" s="89">
        <f t="shared" si="0"/>
        <v>0</v>
      </c>
      <c r="I14" s="90" t="str">
        <f t="shared" si="1"/>
        <v>*</v>
      </c>
      <c r="J14" s="37"/>
      <c r="K14" s="37"/>
      <c r="L14" s="37"/>
    </row>
    <row r="15" spans="1:12" ht="16.5" thickBot="1">
      <c r="A15" s="79"/>
      <c r="B15" s="44" t="s">
        <v>33</v>
      </c>
      <c r="C15" s="43" t="str">
        <f t="shared" si="2"/>
        <v>NA</v>
      </c>
      <c r="D15" s="23"/>
      <c r="E15" s="22"/>
      <c r="F15" s="23"/>
      <c r="G15" s="24"/>
      <c r="H15" s="89">
        <f t="shared" si="0"/>
        <v>0</v>
      </c>
      <c r="I15" s="90" t="str">
        <f t="shared" si="1"/>
        <v>*</v>
      </c>
      <c r="J15" s="37"/>
      <c r="K15" s="37"/>
      <c r="L15" s="37"/>
    </row>
    <row r="16" spans="1:12" ht="16.5" thickBot="1">
      <c r="A16" s="79"/>
      <c r="B16" s="44" t="s">
        <v>34</v>
      </c>
      <c r="C16" s="43" t="str">
        <f t="shared" si="2"/>
        <v>NA</v>
      </c>
      <c r="D16" s="23"/>
      <c r="E16" s="22"/>
      <c r="F16" s="23"/>
      <c r="G16" s="24"/>
      <c r="H16" s="89">
        <f t="shared" si="0"/>
        <v>0</v>
      </c>
      <c r="I16" s="90" t="str">
        <f t="shared" si="1"/>
        <v>*</v>
      </c>
      <c r="J16" s="37"/>
      <c r="K16" s="37"/>
      <c r="L16" s="37"/>
    </row>
    <row r="17" spans="1:12" ht="16.5" thickBot="1">
      <c r="A17" s="79"/>
      <c r="B17" s="44" t="s">
        <v>31</v>
      </c>
      <c r="C17" s="43" t="str">
        <f t="shared" si="2"/>
        <v>NA</v>
      </c>
      <c r="D17" s="23"/>
      <c r="E17" s="22"/>
      <c r="F17" s="23"/>
      <c r="G17" s="24"/>
      <c r="H17" s="89">
        <f t="shared" si="0"/>
        <v>0</v>
      </c>
      <c r="I17" s="90" t="str">
        <f t="shared" si="1"/>
        <v>*</v>
      </c>
      <c r="J17" s="37"/>
      <c r="K17" s="37"/>
      <c r="L17" s="37"/>
    </row>
    <row r="18" spans="1:12" ht="16.5" thickBot="1">
      <c r="A18" s="79"/>
      <c r="B18" s="44" t="s">
        <v>35</v>
      </c>
      <c r="C18" s="43" t="str">
        <f t="shared" si="2"/>
        <v>NA</v>
      </c>
      <c r="D18" s="23"/>
      <c r="E18" s="22"/>
      <c r="F18" s="23"/>
      <c r="G18" s="24"/>
      <c r="H18" s="89">
        <f t="shared" si="0"/>
        <v>0</v>
      </c>
      <c r="I18" s="90" t="str">
        <f t="shared" si="1"/>
        <v>*</v>
      </c>
      <c r="J18" s="37"/>
      <c r="K18" s="37"/>
      <c r="L18" s="37"/>
    </row>
    <row r="19" spans="1:12" ht="16.5" thickBot="1">
      <c r="A19" s="79"/>
      <c r="B19" s="45" t="s">
        <v>36</v>
      </c>
      <c r="C19" s="92" t="str">
        <f t="shared" si="2"/>
        <v>NA</v>
      </c>
      <c r="D19" s="26"/>
      <c r="E19" s="25"/>
      <c r="F19" s="26"/>
      <c r="G19" s="27"/>
      <c r="H19" s="93">
        <f t="shared" si="0"/>
        <v>0</v>
      </c>
      <c r="I19" s="94" t="str">
        <f t="shared" si="1"/>
        <v>*</v>
      </c>
      <c r="J19" s="37"/>
      <c r="K19" s="37"/>
      <c r="L19" s="37"/>
    </row>
    <row r="20" spans="1:12" ht="15.75">
      <c r="A20" s="79"/>
      <c r="B20" s="95"/>
      <c r="C20" s="96"/>
      <c r="D20" s="97"/>
      <c r="E20" s="97"/>
      <c r="F20" s="97"/>
      <c r="G20" s="97"/>
      <c r="H20" s="37"/>
      <c r="I20" s="37"/>
      <c r="J20" s="37"/>
      <c r="K20" s="37"/>
      <c r="L20" s="37"/>
    </row>
    <row r="21" spans="1:12" ht="17.25" customHeight="1" thickBot="1">
      <c r="A21" s="79"/>
      <c r="B21" s="79"/>
      <c r="C21" s="37"/>
      <c r="D21" s="37"/>
      <c r="E21" s="37"/>
      <c r="F21" s="37"/>
      <c r="G21" s="119" t="s">
        <v>54</v>
      </c>
      <c r="H21" s="119"/>
      <c r="I21" s="98">
        <v>60</v>
      </c>
      <c r="J21" s="37"/>
      <c r="K21" s="37"/>
      <c r="L21" s="37"/>
    </row>
    <row r="22" spans="1:12" ht="13.5" customHeight="1" thickBot="1">
      <c r="A22" s="142"/>
      <c r="B22" s="143"/>
      <c r="C22" s="155" t="s">
        <v>23</v>
      </c>
      <c r="D22" s="151" t="s">
        <v>71</v>
      </c>
      <c r="E22" s="152"/>
      <c r="F22" s="151" t="s">
        <v>83</v>
      </c>
      <c r="G22" s="125"/>
      <c r="H22" s="123" t="s">
        <v>87</v>
      </c>
      <c r="I22" s="155" t="s">
        <v>28</v>
      </c>
      <c r="J22" s="155" t="s">
        <v>2</v>
      </c>
      <c r="K22" s="157" t="s">
        <v>26</v>
      </c>
      <c r="L22" s="37"/>
    </row>
    <row r="23" spans="1:12" ht="17.25" customHeight="1" thickBot="1">
      <c r="A23" s="142" t="s">
        <v>23</v>
      </c>
      <c r="B23" s="150"/>
      <c r="C23" s="156"/>
      <c r="D23" s="77" t="s">
        <v>29</v>
      </c>
      <c r="E23" s="77" t="s">
        <v>27</v>
      </c>
      <c r="F23" s="77" t="s">
        <v>29</v>
      </c>
      <c r="G23" s="77" t="s">
        <v>27</v>
      </c>
      <c r="H23" s="124"/>
      <c r="I23" s="156"/>
      <c r="J23" s="156"/>
      <c r="K23" s="118"/>
      <c r="L23" s="37"/>
    </row>
    <row r="24" spans="1:12" ht="13.5" thickBot="1">
      <c r="A24" s="37"/>
      <c r="B24" s="42" t="s">
        <v>17</v>
      </c>
      <c r="C24" s="99" t="str">
        <f>IF((D24+F24)&gt;41,(IF(OR(I24&gt;=$I$21,K24&gt;=$I$21),"MET","NOT MET")),"PENDING")</f>
        <v>PENDING</v>
      </c>
      <c r="D24" s="19"/>
      <c r="E24" s="19"/>
      <c r="F24" s="19"/>
      <c r="G24" s="19"/>
      <c r="H24" s="100" t="str">
        <f aca="true" t="shared" si="3" ref="H24:H33">IF(ISERROR(100*(E24+G24)/(D24+F24)),"*",IF(AND(((100*(E24+G24)/(D24+F24))+(233*SQRT(0.24/((D24+F24)/2))))&gt;=$I$21,(D24+F24)&gt;=42),"2006-2008",IF(ISNUMBER(((100*(G24/F24))+(233*SQRT(0.24/((D24+F24)/2))))),IF(AND(F24&gt;=21,(D24+F24)&gt;=42,((100*(G24/F24))+(233*SQRT(0.24/((D24+F24)/2))))&gt;$I$21),"2007-2008","2006-2008"),"2006-2008")))</f>
        <v>*</v>
      </c>
      <c r="I24" s="101" t="str">
        <f aca="true" t="shared" si="4" ref="I24:I33">IF(ISERROR(100*(E24+G24)/(D24+F24)),"*",IF(AND(((100*(E24+G24)/(D24+F24))+(233*SQRT(0.24/((D24+F24)/2))))&gt;=$I$21,(D24+F24)&gt;=42),(100*(E24+G24)/(D24+F24)),IF(ISNUMBER(((100*(G24/F24))+(233*SQRT(0.24/((D24+F24)/2))))),IF(AND(F24&gt;=21,(D24+F24)&gt;=42,((100*(G24/F24))+(233*SQRT(0.24/((D24+F24)/2))))&gt;$I$21),(100*(G24/F24)),(100*((E24+G24)/(D24+F24)))),(100*((E24+G24)/(D24+F24))))))</f>
        <v>*</v>
      </c>
      <c r="J24" s="102" t="str">
        <f aca="true" t="shared" si="5" ref="J24:J33">IF((D24+F24)&lt;42,"*",IF(AND(((100*(E24+G24)/(D24+F24))+(233*SQRT(0.24/((D24+F24)/2))))&gt;=$I$21,(D24+F24)&gt;=42),(233*SQRT(0.24/((D24+F24)/2))),IF(ISNUMBER(((100*(G24/F24))+(233*SQRT(0.24/((D24+F24)/2))))),IF(AND(F24&gt;=21,((100*(G24/F24))+(233*SQRT(0.24/((D24+F24)/2))))&gt;$I$21),(233*SQRT(0.24/((D24+F24)/2))),(233*SQRT(0.24/((D24+F24)/2)))),(233*SQRT(0.24/((D24+F24)/2))))))</f>
        <v>*</v>
      </c>
      <c r="K24" s="102" t="str">
        <f aca="true" t="shared" si="6" ref="K24:K33">IF((D24+F24)&gt;41,I24+J24,"*")</f>
        <v>*</v>
      </c>
      <c r="L24" s="37"/>
    </row>
    <row r="25" spans="1:12" ht="13.5" thickBot="1">
      <c r="A25" s="37"/>
      <c r="B25" s="44" t="s">
        <v>30</v>
      </c>
      <c r="C25" s="103" t="str">
        <f aca="true" t="shared" si="7" ref="C25:C33">IF((D25+F25)&gt;41,(IF(OR(I25&gt;=$I$21,K25&gt;=$I$21),"MET","NOT MET")),"NA")</f>
        <v>NA</v>
      </c>
      <c r="D25" s="22"/>
      <c r="E25" s="22"/>
      <c r="F25" s="22"/>
      <c r="G25" s="22"/>
      <c r="H25" s="104" t="str">
        <f t="shared" si="3"/>
        <v>*</v>
      </c>
      <c r="I25" s="101" t="str">
        <f t="shared" si="4"/>
        <v>*</v>
      </c>
      <c r="J25" s="102" t="str">
        <f t="shared" si="5"/>
        <v>*</v>
      </c>
      <c r="K25" s="102" t="str">
        <f t="shared" si="6"/>
        <v>*</v>
      </c>
      <c r="L25" s="37"/>
    </row>
    <row r="26" spans="1:12" ht="13.5" thickBot="1">
      <c r="A26" s="37"/>
      <c r="B26" s="44" t="s">
        <v>19</v>
      </c>
      <c r="C26" s="103" t="str">
        <f t="shared" si="7"/>
        <v>NA</v>
      </c>
      <c r="D26" s="22"/>
      <c r="E26" s="22"/>
      <c r="F26" s="22"/>
      <c r="G26" s="22"/>
      <c r="H26" s="104" t="str">
        <f t="shared" si="3"/>
        <v>*</v>
      </c>
      <c r="I26" s="101" t="str">
        <f t="shared" si="4"/>
        <v>*</v>
      </c>
      <c r="J26" s="102" t="str">
        <f t="shared" si="5"/>
        <v>*</v>
      </c>
      <c r="K26" s="102" t="str">
        <f t="shared" si="6"/>
        <v>*</v>
      </c>
      <c r="L26" s="37"/>
    </row>
    <row r="27" spans="1:12" ht="13.5" thickBot="1">
      <c r="A27" s="37"/>
      <c r="B27" s="44" t="s">
        <v>18</v>
      </c>
      <c r="C27" s="103" t="str">
        <f t="shared" si="7"/>
        <v>NA</v>
      </c>
      <c r="D27" s="22"/>
      <c r="E27" s="22"/>
      <c r="F27" s="22"/>
      <c r="G27" s="22"/>
      <c r="H27" s="104" t="str">
        <f t="shared" si="3"/>
        <v>*</v>
      </c>
      <c r="I27" s="101" t="str">
        <f t="shared" si="4"/>
        <v>*</v>
      </c>
      <c r="J27" s="102" t="str">
        <f t="shared" si="5"/>
        <v>*</v>
      </c>
      <c r="K27" s="102" t="str">
        <f t="shared" si="6"/>
        <v>*</v>
      </c>
      <c r="L27" s="37"/>
    </row>
    <row r="28" spans="1:12" ht="13.5" thickBot="1">
      <c r="A28" s="37"/>
      <c r="B28" s="44" t="s">
        <v>32</v>
      </c>
      <c r="C28" s="103" t="str">
        <f t="shared" si="7"/>
        <v>NA</v>
      </c>
      <c r="D28" s="22"/>
      <c r="E28" s="22"/>
      <c r="F28" s="22"/>
      <c r="G28" s="22"/>
      <c r="H28" s="104" t="str">
        <f t="shared" si="3"/>
        <v>*</v>
      </c>
      <c r="I28" s="101" t="str">
        <f t="shared" si="4"/>
        <v>*</v>
      </c>
      <c r="J28" s="102" t="str">
        <f t="shared" si="5"/>
        <v>*</v>
      </c>
      <c r="K28" s="102" t="str">
        <f t="shared" si="6"/>
        <v>*</v>
      </c>
      <c r="L28" s="37"/>
    </row>
    <row r="29" spans="1:12" ht="13.5" thickBot="1">
      <c r="A29" s="37"/>
      <c r="B29" s="44" t="s">
        <v>33</v>
      </c>
      <c r="C29" s="103" t="str">
        <f t="shared" si="7"/>
        <v>NA</v>
      </c>
      <c r="D29" s="22"/>
      <c r="E29" s="22"/>
      <c r="F29" s="22"/>
      <c r="G29" s="22"/>
      <c r="H29" s="104" t="str">
        <f t="shared" si="3"/>
        <v>*</v>
      </c>
      <c r="I29" s="101" t="str">
        <f t="shared" si="4"/>
        <v>*</v>
      </c>
      <c r="J29" s="102" t="str">
        <f t="shared" si="5"/>
        <v>*</v>
      </c>
      <c r="K29" s="102" t="str">
        <f t="shared" si="6"/>
        <v>*</v>
      </c>
      <c r="L29" s="37"/>
    </row>
    <row r="30" spans="1:12" ht="13.5" thickBot="1">
      <c r="A30" s="37"/>
      <c r="B30" s="44" t="s">
        <v>34</v>
      </c>
      <c r="C30" s="103" t="str">
        <f t="shared" si="7"/>
        <v>NA</v>
      </c>
      <c r="D30" s="22"/>
      <c r="E30" s="22"/>
      <c r="F30" s="22"/>
      <c r="G30" s="22"/>
      <c r="H30" s="104" t="str">
        <f t="shared" si="3"/>
        <v>*</v>
      </c>
      <c r="I30" s="101" t="str">
        <f t="shared" si="4"/>
        <v>*</v>
      </c>
      <c r="J30" s="102" t="str">
        <f t="shared" si="5"/>
        <v>*</v>
      </c>
      <c r="K30" s="102" t="str">
        <f t="shared" si="6"/>
        <v>*</v>
      </c>
      <c r="L30" s="37"/>
    </row>
    <row r="31" spans="1:12" ht="13.5" thickBot="1">
      <c r="A31" s="37"/>
      <c r="B31" s="44" t="s">
        <v>31</v>
      </c>
      <c r="C31" s="103" t="str">
        <f t="shared" si="7"/>
        <v>NA</v>
      </c>
      <c r="D31" s="22"/>
      <c r="E31" s="22"/>
      <c r="F31" s="22"/>
      <c r="G31" s="22"/>
      <c r="H31" s="104" t="str">
        <f t="shared" si="3"/>
        <v>*</v>
      </c>
      <c r="I31" s="101" t="str">
        <f t="shared" si="4"/>
        <v>*</v>
      </c>
      <c r="J31" s="102" t="str">
        <f t="shared" si="5"/>
        <v>*</v>
      </c>
      <c r="K31" s="102" t="str">
        <f t="shared" si="6"/>
        <v>*</v>
      </c>
      <c r="L31" s="37"/>
    </row>
    <row r="32" spans="1:12" ht="13.5" thickBot="1">
      <c r="A32" s="37"/>
      <c r="B32" s="44" t="s">
        <v>35</v>
      </c>
      <c r="C32" s="103" t="str">
        <f t="shared" si="7"/>
        <v>NA</v>
      </c>
      <c r="D32" s="22"/>
      <c r="E32" s="22"/>
      <c r="F32" s="22"/>
      <c r="G32" s="22"/>
      <c r="H32" s="104" t="str">
        <f t="shared" si="3"/>
        <v>*</v>
      </c>
      <c r="I32" s="101" t="str">
        <f t="shared" si="4"/>
        <v>*</v>
      </c>
      <c r="J32" s="102" t="str">
        <f t="shared" si="5"/>
        <v>*</v>
      </c>
      <c r="K32" s="102" t="str">
        <f t="shared" si="6"/>
        <v>*</v>
      </c>
      <c r="L32" s="37"/>
    </row>
    <row r="33" spans="1:12" ht="13.5" thickBot="1">
      <c r="A33" s="37"/>
      <c r="B33" s="45" t="s">
        <v>36</v>
      </c>
      <c r="C33" s="105" t="str">
        <f t="shared" si="7"/>
        <v>NA</v>
      </c>
      <c r="D33" s="25"/>
      <c r="E33" s="25"/>
      <c r="F33" s="25"/>
      <c r="G33" s="25"/>
      <c r="H33" s="106" t="str">
        <f t="shared" si="3"/>
        <v>*</v>
      </c>
      <c r="I33" s="107" t="str">
        <f t="shared" si="4"/>
        <v>*</v>
      </c>
      <c r="J33" s="108" t="str">
        <f t="shared" si="5"/>
        <v>*</v>
      </c>
      <c r="K33" s="108" t="str">
        <f t="shared" si="6"/>
        <v>*</v>
      </c>
      <c r="L33" s="37"/>
    </row>
    <row r="34" spans="1:12" ht="13.5" customHeight="1" thickBot="1">
      <c r="A34" s="37"/>
      <c r="B34" s="37"/>
      <c r="C34" s="37"/>
      <c r="D34" s="37"/>
      <c r="E34" s="37"/>
      <c r="F34" s="37"/>
      <c r="G34" s="37"/>
      <c r="H34" s="37"/>
      <c r="I34" s="37"/>
      <c r="J34" s="37"/>
      <c r="K34" s="37"/>
      <c r="L34" s="37"/>
    </row>
    <row r="35" spans="1:13" ht="13.5" customHeight="1" thickBot="1">
      <c r="A35" s="128"/>
      <c r="B35" s="149"/>
      <c r="C35" s="155" t="s">
        <v>25</v>
      </c>
      <c r="D35" s="153" t="s">
        <v>1</v>
      </c>
      <c r="E35" s="154"/>
      <c r="F35" s="121" t="s">
        <v>47</v>
      </c>
      <c r="G35" s="155" t="s">
        <v>24</v>
      </c>
      <c r="H35" s="109"/>
      <c r="I35" s="110"/>
      <c r="J35" s="37"/>
      <c r="K35" s="37"/>
      <c r="L35" s="37"/>
      <c r="M35" s="1"/>
    </row>
    <row r="36" spans="1:12" ht="25.5" customHeight="1" thickBot="1">
      <c r="A36" s="128" t="s">
        <v>25</v>
      </c>
      <c r="B36" s="149"/>
      <c r="C36" s="156"/>
      <c r="D36" s="85" t="s">
        <v>72</v>
      </c>
      <c r="E36" s="85" t="s">
        <v>82</v>
      </c>
      <c r="F36" s="122"/>
      <c r="G36" s="120"/>
      <c r="H36" s="109"/>
      <c r="I36" s="37"/>
      <c r="J36" s="37"/>
      <c r="K36" s="37"/>
      <c r="L36" s="37"/>
    </row>
    <row r="37" spans="1:12" ht="13.5" thickBot="1">
      <c r="A37" s="37"/>
      <c r="B37" s="42" t="s">
        <v>17</v>
      </c>
      <c r="C37" s="69" t="str">
        <f aca="true" t="shared" si="8" ref="C37:C46">IF((D24+F24)&gt;41,(IF(C24="MET","NA",IF(F37&gt;=G37,"MET","NOT MET"))),"NA")</f>
        <v>NA</v>
      </c>
      <c r="D37" s="102" t="str">
        <f aca="true" t="shared" si="9" ref="D37:D46">IF(ISERROR(100*(E24/D24)),"*",100*(E24/D24))</f>
        <v>*</v>
      </c>
      <c r="E37" s="102" t="str">
        <f aca="true" t="shared" si="10" ref="E37:E46">IF(ISERROR(100*(G24/F24)),"*",100*(G24/F24))</f>
        <v>*</v>
      </c>
      <c r="F37" s="111" t="str">
        <f aca="true" t="shared" si="11" ref="F37:F46">IF(ISERROR(E37-D37),"*",E37-D37)</f>
        <v>*</v>
      </c>
      <c r="G37" s="111" t="str">
        <f aca="true" t="shared" si="12" ref="G37:G46">IF((D24+F24)&gt;41,(100-D37)/10," *")</f>
        <v> *</v>
      </c>
      <c r="H37" s="112"/>
      <c r="I37" s="37"/>
      <c r="J37" s="37"/>
      <c r="K37" s="37"/>
      <c r="L37" s="37"/>
    </row>
    <row r="38" spans="1:12" ht="13.5" thickBot="1">
      <c r="A38" s="37"/>
      <c r="B38" s="44" t="s">
        <v>30</v>
      </c>
      <c r="C38" s="69" t="str">
        <f t="shared" si="8"/>
        <v>NA</v>
      </c>
      <c r="D38" s="102" t="str">
        <f t="shared" si="9"/>
        <v>*</v>
      </c>
      <c r="E38" s="102" t="str">
        <f t="shared" si="10"/>
        <v>*</v>
      </c>
      <c r="F38" s="111" t="str">
        <f t="shared" si="11"/>
        <v>*</v>
      </c>
      <c r="G38" s="111" t="str">
        <f t="shared" si="12"/>
        <v> *</v>
      </c>
      <c r="H38" s="112"/>
      <c r="I38" s="37"/>
      <c r="J38" s="37"/>
      <c r="K38" s="37"/>
      <c r="L38" s="37"/>
    </row>
    <row r="39" spans="1:12" ht="13.5" thickBot="1">
      <c r="A39" s="37"/>
      <c r="B39" s="44" t="s">
        <v>19</v>
      </c>
      <c r="C39" s="69" t="str">
        <f t="shared" si="8"/>
        <v>NA</v>
      </c>
      <c r="D39" s="102" t="str">
        <f t="shared" si="9"/>
        <v>*</v>
      </c>
      <c r="E39" s="102" t="str">
        <f t="shared" si="10"/>
        <v>*</v>
      </c>
      <c r="F39" s="111" t="str">
        <f t="shared" si="11"/>
        <v>*</v>
      </c>
      <c r="G39" s="111" t="str">
        <f t="shared" si="12"/>
        <v> *</v>
      </c>
      <c r="H39" s="112"/>
      <c r="I39" s="37"/>
      <c r="J39" s="37"/>
      <c r="K39" s="37"/>
      <c r="L39" s="37"/>
    </row>
    <row r="40" spans="1:12" ht="13.5" thickBot="1">
      <c r="A40" s="37"/>
      <c r="B40" s="44" t="s">
        <v>18</v>
      </c>
      <c r="C40" s="69" t="str">
        <f t="shared" si="8"/>
        <v>NA</v>
      </c>
      <c r="D40" s="102" t="str">
        <f t="shared" si="9"/>
        <v>*</v>
      </c>
      <c r="E40" s="102" t="str">
        <f t="shared" si="10"/>
        <v>*</v>
      </c>
      <c r="F40" s="111" t="str">
        <f t="shared" si="11"/>
        <v>*</v>
      </c>
      <c r="G40" s="111" t="str">
        <f t="shared" si="12"/>
        <v> *</v>
      </c>
      <c r="H40" s="112"/>
      <c r="I40" s="37"/>
      <c r="J40" s="37"/>
      <c r="K40" s="37"/>
      <c r="L40" s="37"/>
    </row>
    <row r="41" spans="1:12" ht="13.5" thickBot="1">
      <c r="A41" s="37"/>
      <c r="B41" s="44" t="s">
        <v>32</v>
      </c>
      <c r="C41" s="69" t="str">
        <f t="shared" si="8"/>
        <v>NA</v>
      </c>
      <c r="D41" s="102" t="str">
        <f t="shared" si="9"/>
        <v>*</v>
      </c>
      <c r="E41" s="102" t="str">
        <f t="shared" si="10"/>
        <v>*</v>
      </c>
      <c r="F41" s="111" t="str">
        <f t="shared" si="11"/>
        <v>*</v>
      </c>
      <c r="G41" s="111" t="str">
        <f t="shared" si="12"/>
        <v> *</v>
      </c>
      <c r="H41" s="112"/>
      <c r="I41" s="37"/>
      <c r="J41" s="37"/>
      <c r="K41" s="37"/>
      <c r="L41" s="37"/>
    </row>
    <row r="42" spans="1:12" ht="13.5" thickBot="1">
      <c r="A42" s="37"/>
      <c r="B42" s="44" t="s">
        <v>33</v>
      </c>
      <c r="C42" s="69" t="str">
        <f t="shared" si="8"/>
        <v>NA</v>
      </c>
      <c r="D42" s="102" t="str">
        <f t="shared" si="9"/>
        <v>*</v>
      </c>
      <c r="E42" s="102" t="str">
        <f t="shared" si="10"/>
        <v>*</v>
      </c>
      <c r="F42" s="111" t="str">
        <f t="shared" si="11"/>
        <v>*</v>
      </c>
      <c r="G42" s="111" t="str">
        <f t="shared" si="12"/>
        <v> *</v>
      </c>
      <c r="H42" s="112"/>
      <c r="I42" s="37"/>
      <c r="J42" s="37"/>
      <c r="K42" s="37"/>
      <c r="L42" s="37"/>
    </row>
    <row r="43" spans="1:12" ht="13.5" thickBot="1">
      <c r="A43" s="37"/>
      <c r="B43" s="44" t="s">
        <v>34</v>
      </c>
      <c r="C43" s="69" t="str">
        <f t="shared" si="8"/>
        <v>NA</v>
      </c>
      <c r="D43" s="102" t="str">
        <f t="shared" si="9"/>
        <v>*</v>
      </c>
      <c r="E43" s="102" t="str">
        <f t="shared" si="10"/>
        <v>*</v>
      </c>
      <c r="F43" s="111" t="str">
        <f t="shared" si="11"/>
        <v>*</v>
      </c>
      <c r="G43" s="111" t="str">
        <f t="shared" si="12"/>
        <v> *</v>
      </c>
      <c r="H43" s="112"/>
      <c r="I43" s="37"/>
      <c r="J43" s="37"/>
      <c r="K43" s="37"/>
      <c r="L43" s="37"/>
    </row>
    <row r="44" spans="1:12" ht="13.5" thickBot="1">
      <c r="A44" s="37"/>
      <c r="B44" s="44" t="s">
        <v>31</v>
      </c>
      <c r="C44" s="69" t="str">
        <f t="shared" si="8"/>
        <v>NA</v>
      </c>
      <c r="D44" s="102" t="str">
        <f t="shared" si="9"/>
        <v>*</v>
      </c>
      <c r="E44" s="102" t="str">
        <f t="shared" si="10"/>
        <v>*</v>
      </c>
      <c r="F44" s="111" t="str">
        <f t="shared" si="11"/>
        <v>*</v>
      </c>
      <c r="G44" s="111" t="str">
        <f t="shared" si="12"/>
        <v> *</v>
      </c>
      <c r="H44" s="112"/>
      <c r="I44" s="37"/>
      <c r="J44" s="37"/>
      <c r="K44" s="37"/>
      <c r="L44" s="37"/>
    </row>
    <row r="45" spans="1:12" ht="13.5" thickBot="1">
      <c r="A45" s="37"/>
      <c r="B45" s="44" t="s">
        <v>35</v>
      </c>
      <c r="C45" s="69" t="str">
        <f t="shared" si="8"/>
        <v>NA</v>
      </c>
      <c r="D45" s="102" t="str">
        <f t="shared" si="9"/>
        <v>*</v>
      </c>
      <c r="E45" s="102" t="str">
        <f t="shared" si="10"/>
        <v>*</v>
      </c>
      <c r="F45" s="111" t="str">
        <f t="shared" si="11"/>
        <v>*</v>
      </c>
      <c r="G45" s="111" t="str">
        <f t="shared" si="12"/>
        <v> *</v>
      </c>
      <c r="H45" s="112"/>
      <c r="I45" s="37"/>
      <c r="J45" s="37"/>
      <c r="K45" s="37"/>
      <c r="L45" s="37"/>
    </row>
    <row r="46" spans="1:12" ht="13.5" thickBot="1">
      <c r="A46" s="37"/>
      <c r="B46" s="45" t="s">
        <v>36</v>
      </c>
      <c r="C46" s="113" t="str">
        <f t="shared" si="8"/>
        <v>NA</v>
      </c>
      <c r="D46" s="108" t="str">
        <f t="shared" si="9"/>
        <v>*</v>
      </c>
      <c r="E46" s="108" t="str">
        <f t="shared" si="10"/>
        <v>*</v>
      </c>
      <c r="F46" s="114" t="str">
        <f t="shared" si="11"/>
        <v>*</v>
      </c>
      <c r="G46" s="114" t="str">
        <f t="shared" si="12"/>
        <v> *</v>
      </c>
      <c r="H46" s="112"/>
      <c r="I46" s="37"/>
      <c r="J46" s="37"/>
      <c r="K46" s="37"/>
      <c r="L46" s="37"/>
    </row>
    <row r="47" spans="1:10" ht="12.75">
      <c r="A47" s="37"/>
      <c r="B47" s="37"/>
      <c r="C47" s="37"/>
      <c r="D47" s="37"/>
      <c r="E47" s="37"/>
      <c r="F47" s="37"/>
      <c r="G47" s="37"/>
      <c r="H47" s="37"/>
      <c r="I47" s="37"/>
      <c r="J47" s="37"/>
    </row>
  </sheetData>
  <sheetProtection sheet="1" objects="1" scenarios="1"/>
  <mergeCells count="24">
    <mergeCell ref="K22:K23"/>
    <mergeCell ref="J22:J23"/>
    <mergeCell ref="I22:I23"/>
    <mergeCell ref="H22:H23"/>
    <mergeCell ref="A2:I2"/>
    <mergeCell ref="A1:I1"/>
    <mergeCell ref="G4:I4"/>
    <mergeCell ref="C8:C9"/>
    <mergeCell ref="A9:B9"/>
    <mergeCell ref="D8:E8"/>
    <mergeCell ref="F8:G8"/>
    <mergeCell ref="F7:H7"/>
    <mergeCell ref="A36:B36"/>
    <mergeCell ref="A23:B23"/>
    <mergeCell ref="A35:B35"/>
    <mergeCell ref="D22:E22"/>
    <mergeCell ref="A22:B22"/>
    <mergeCell ref="C22:C23"/>
    <mergeCell ref="G21:H21"/>
    <mergeCell ref="C35:C36"/>
    <mergeCell ref="G35:G36"/>
    <mergeCell ref="F35:F36"/>
    <mergeCell ref="D35:E35"/>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Z35"/>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0.9921875" style="37" customWidth="1"/>
    <col min="2" max="2" width="27.421875" style="37" customWidth="1"/>
    <col min="3" max="3" width="10.28125" style="37" customWidth="1"/>
    <col min="4" max="4" width="7.57421875" style="37" customWidth="1"/>
    <col min="5" max="5" width="7.28125" style="37" customWidth="1"/>
    <col min="6" max="6" width="7.140625" style="37" customWidth="1"/>
    <col min="7" max="7" width="9.421875" style="37" customWidth="1"/>
    <col min="8" max="8" width="12.28125" style="37" customWidth="1"/>
    <col min="9" max="9" width="9.8515625" style="37" customWidth="1"/>
    <col min="10" max="10" width="14.140625" style="37" bestFit="1" customWidth="1"/>
    <col min="11" max="16384" width="9.140625" style="37" customWidth="1"/>
  </cols>
  <sheetData>
    <row r="1" spans="1:26" s="33" customFormat="1" ht="21" customHeight="1">
      <c r="A1" s="130" t="s">
        <v>78</v>
      </c>
      <c r="B1" s="131"/>
      <c r="C1" s="131"/>
      <c r="D1" s="131"/>
      <c r="E1" s="131"/>
      <c r="F1" s="131"/>
      <c r="G1" s="131"/>
      <c r="H1" s="131"/>
      <c r="I1" s="75"/>
      <c r="J1" s="75"/>
      <c r="K1" s="75"/>
      <c r="L1" s="75"/>
      <c r="M1" s="75"/>
      <c r="N1" s="75"/>
      <c r="O1" s="75"/>
      <c r="P1" s="75"/>
      <c r="Q1" s="75"/>
      <c r="R1" s="75"/>
      <c r="S1" s="75"/>
      <c r="T1" s="75"/>
      <c r="U1" s="75"/>
      <c r="V1" s="75"/>
      <c r="W1" s="75"/>
      <c r="X1" s="75"/>
      <c r="Y1" s="75"/>
      <c r="Z1" s="76"/>
    </row>
    <row r="2" spans="1:26" s="33" customFormat="1" ht="18" customHeight="1">
      <c r="A2" s="133" t="s">
        <v>3</v>
      </c>
      <c r="B2" s="133"/>
      <c r="C2" s="133"/>
      <c r="D2" s="133"/>
      <c r="E2" s="133"/>
      <c r="F2" s="133"/>
      <c r="G2" s="133"/>
      <c r="H2" s="133"/>
      <c r="I2" s="75"/>
      <c r="J2" s="75"/>
      <c r="K2" s="75"/>
      <c r="L2" s="75"/>
      <c r="M2" s="75"/>
      <c r="N2" s="75"/>
      <c r="O2" s="75"/>
      <c r="P2" s="75"/>
      <c r="Q2" s="75"/>
      <c r="R2" s="75"/>
      <c r="S2" s="75"/>
      <c r="T2" s="75"/>
      <c r="U2" s="75"/>
      <c r="V2" s="75"/>
      <c r="W2" s="75"/>
      <c r="X2" s="75"/>
      <c r="Y2" s="75"/>
      <c r="Z2" s="76"/>
    </row>
    <row r="3" spans="2:13" s="33" customFormat="1" ht="16.5" customHeight="1">
      <c r="B3" s="29" t="s">
        <v>7</v>
      </c>
      <c r="C3" s="30" t="str">
        <f>' Summary Elem'!$B$3</f>
        <v>Evergreen</v>
      </c>
      <c r="D3" s="31"/>
      <c r="E3" s="31"/>
      <c r="F3" s="162"/>
      <c r="G3" s="163"/>
      <c r="H3" s="163"/>
      <c r="I3" s="31"/>
      <c r="J3" s="31"/>
      <c r="K3" s="31"/>
      <c r="L3" s="31"/>
      <c r="M3" s="31"/>
    </row>
    <row r="4" spans="2:12" s="33" customFormat="1" ht="16.5" customHeight="1">
      <c r="B4" s="29" t="s">
        <v>51</v>
      </c>
      <c r="C4" s="32" t="str">
        <f>' Summary Elem'!$B$4</f>
        <v>Pine Elementary School</v>
      </c>
      <c r="D4" s="34"/>
      <c r="E4" s="31"/>
      <c r="F4" s="31"/>
      <c r="G4" s="31"/>
      <c r="H4" s="31"/>
      <c r="I4" s="31"/>
      <c r="J4" s="31"/>
      <c r="K4" s="31"/>
      <c r="L4" s="31"/>
    </row>
    <row r="5" spans="1:12" s="33" customFormat="1" ht="9.75" customHeight="1">
      <c r="A5" s="35"/>
      <c r="B5" s="34"/>
      <c r="C5" s="36"/>
      <c r="D5" s="36"/>
      <c r="E5" s="28"/>
      <c r="F5" s="28"/>
      <c r="G5" s="28"/>
      <c r="H5" s="31"/>
      <c r="I5" s="31"/>
      <c r="J5" s="31"/>
      <c r="K5" s="31"/>
      <c r="L5" s="31"/>
    </row>
    <row r="7" spans="4:8" ht="16.5" thickBot="1">
      <c r="D7" s="119" t="s">
        <v>52</v>
      </c>
      <c r="E7" s="119"/>
      <c r="F7" s="119"/>
      <c r="G7" s="119"/>
      <c r="H7" s="38">
        <v>92</v>
      </c>
    </row>
    <row r="8" spans="1:8" ht="16.5" thickBot="1">
      <c r="A8" s="119" t="s">
        <v>3</v>
      </c>
      <c r="B8" s="119"/>
      <c r="C8" s="164" t="s">
        <v>3</v>
      </c>
      <c r="D8" s="151" t="s">
        <v>71</v>
      </c>
      <c r="E8" s="125"/>
      <c r="F8" s="151" t="s">
        <v>83</v>
      </c>
      <c r="G8" s="125"/>
      <c r="H8" s="41" t="s">
        <v>12</v>
      </c>
    </row>
    <row r="9" spans="3:8" ht="13.5" thickBot="1">
      <c r="C9" s="165"/>
      <c r="D9" s="41" t="s">
        <v>5</v>
      </c>
      <c r="E9" s="41" t="s">
        <v>6</v>
      </c>
      <c r="F9" s="41" t="s">
        <v>5</v>
      </c>
      <c r="G9" s="41" t="s">
        <v>6</v>
      </c>
      <c r="H9" s="41" t="s">
        <v>13</v>
      </c>
    </row>
    <row r="10" spans="2:8" ht="13.5" thickBot="1">
      <c r="B10" s="42" t="s">
        <v>17</v>
      </c>
      <c r="C10" s="43" t="str">
        <f>IF((D10+F10)&gt;=84,(IF(OR(G10&gt;=H7,H10&gt;=H7),"MET","NOT MET")),"PENDING")</f>
        <v>PENDING</v>
      </c>
      <c r="D10" s="73"/>
      <c r="E10" s="115"/>
      <c r="F10" s="73"/>
      <c r="G10" s="115"/>
      <c r="H10" s="116" t="str">
        <f aca="true" t="shared" si="0" ref="H10:H19">IF(ISERROR(((D10*E10)+(F10*G10))/(D10+F10)),"*",(((D10*E10)+(F10*G10))/(D10+F10)))</f>
        <v>*</v>
      </c>
    </row>
    <row r="11" spans="2:8" ht="13.5" thickBot="1">
      <c r="B11" s="44" t="s">
        <v>30</v>
      </c>
      <c r="C11" s="43" t="str">
        <f>IF((D11+F11)&gt;=84,(IF(OR(G11&gt;=$H$35,H11&gt;=$H$35),"MET","NOT MET")),"NA")</f>
        <v>NA</v>
      </c>
      <c r="D11" s="73"/>
      <c r="E11" s="115"/>
      <c r="F11" s="73"/>
      <c r="G11" s="115"/>
      <c r="H11" s="116" t="str">
        <f t="shared" si="0"/>
        <v>*</v>
      </c>
    </row>
    <row r="12" spans="2:8" ht="13.5" thickBot="1">
      <c r="B12" s="44" t="s">
        <v>19</v>
      </c>
      <c r="C12" s="43" t="str">
        <f aca="true" t="shared" si="1" ref="C12:C19">IF((D12+F12)&gt;=84,(IF(OR(G12&gt;=$H$35,H12&gt;=$H$35),"MET","NOT MET")),"NA")</f>
        <v>NA</v>
      </c>
      <c r="D12" s="73"/>
      <c r="E12" s="115"/>
      <c r="F12" s="73"/>
      <c r="G12" s="115"/>
      <c r="H12" s="116" t="str">
        <f t="shared" si="0"/>
        <v>*</v>
      </c>
    </row>
    <row r="13" spans="2:8" ht="13.5" thickBot="1">
      <c r="B13" s="44" t="s">
        <v>18</v>
      </c>
      <c r="C13" s="43" t="str">
        <f t="shared" si="1"/>
        <v>NA</v>
      </c>
      <c r="D13" s="73"/>
      <c r="E13" s="115"/>
      <c r="F13" s="73"/>
      <c r="G13" s="115"/>
      <c r="H13" s="116" t="str">
        <f t="shared" si="0"/>
        <v>*</v>
      </c>
    </row>
    <row r="14" spans="2:8" ht="13.5" thickBot="1">
      <c r="B14" s="44" t="s">
        <v>32</v>
      </c>
      <c r="C14" s="43" t="str">
        <f t="shared" si="1"/>
        <v>NA</v>
      </c>
      <c r="D14" s="73"/>
      <c r="E14" s="115"/>
      <c r="F14" s="73"/>
      <c r="G14" s="115"/>
      <c r="H14" s="116" t="str">
        <f t="shared" si="0"/>
        <v>*</v>
      </c>
    </row>
    <row r="15" spans="2:8" ht="13.5" thickBot="1">
      <c r="B15" s="44" t="s">
        <v>33</v>
      </c>
      <c r="C15" s="43" t="str">
        <f t="shared" si="1"/>
        <v>NA</v>
      </c>
      <c r="D15" s="73"/>
      <c r="E15" s="115"/>
      <c r="F15" s="73"/>
      <c r="G15" s="115"/>
      <c r="H15" s="116" t="str">
        <f t="shared" si="0"/>
        <v>*</v>
      </c>
    </row>
    <row r="16" spans="2:8" ht="13.5" thickBot="1">
      <c r="B16" s="44" t="s">
        <v>34</v>
      </c>
      <c r="C16" s="43" t="str">
        <f t="shared" si="1"/>
        <v>NA</v>
      </c>
      <c r="D16" s="73"/>
      <c r="E16" s="115"/>
      <c r="F16" s="73"/>
      <c r="G16" s="115"/>
      <c r="H16" s="116" t="str">
        <f t="shared" si="0"/>
        <v>*</v>
      </c>
    </row>
    <row r="17" spans="2:8" ht="13.5" thickBot="1">
      <c r="B17" s="44" t="s">
        <v>31</v>
      </c>
      <c r="C17" s="43" t="str">
        <f t="shared" si="1"/>
        <v>NA</v>
      </c>
      <c r="D17" s="73"/>
      <c r="E17" s="115"/>
      <c r="F17" s="73"/>
      <c r="G17" s="115"/>
      <c r="H17" s="116" t="str">
        <f t="shared" si="0"/>
        <v>*</v>
      </c>
    </row>
    <row r="18" spans="2:8" ht="13.5" thickBot="1">
      <c r="B18" s="44" t="s">
        <v>35</v>
      </c>
      <c r="C18" s="43" t="str">
        <f t="shared" si="1"/>
        <v>NA</v>
      </c>
      <c r="D18" s="73"/>
      <c r="E18" s="115"/>
      <c r="F18" s="73"/>
      <c r="G18" s="115"/>
      <c r="H18" s="116" t="str">
        <f t="shared" si="0"/>
        <v>*</v>
      </c>
    </row>
    <row r="19" spans="2:8" ht="13.5" thickBot="1">
      <c r="B19" s="45" t="s">
        <v>36</v>
      </c>
      <c r="C19" s="43" t="str">
        <f t="shared" si="1"/>
        <v>NA</v>
      </c>
      <c r="D19" s="74"/>
      <c r="E19" s="117"/>
      <c r="F19" s="72"/>
      <c r="G19" s="117"/>
      <c r="H19" s="116" t="str">
        <f t="shared" si="0"/>
        <v>*</v>
      </c>
    </row>
    <row r="23" spans="2:8" ht="17.25" customHeight="1" thickBot="1">
      <c r="B23" s="46" t="s">
        <v>38</v>
      </c>
      <c r="C23" s="158" t="s">
        <v>39</v>
      </c>
      <c r="D23" s="158"/>
      <c r="E23" s="158"/>
      <c r="F23" s="158"/>
      <c r="G23" s="158"/>
      <c r="H23" s="158"/>
    </row>
    <row r="24" spans="2:8" ht="14.25" customHeight="1" thickBot="1">
      <c r="B24" s="47" t="s">
        <v>22</v>
      </c>
      <c r="C24" s="159" t="s">
        <v>40</v>
      </c>
      <c r="D24" s="159"/>
      <c r="E24" s="159"/>
      <c r="F24" s="159"/>
      <c r="G24" s="159"/>
      <c r="H24" s="159"/>
    </row>
    <row r="25" spans="2:8" ht="15" customHeight="1" thickBot="1">
      <c r="B25" s="48" t="s">
        <v>37</v>
      </c>
      <c r="C25" s="159" t="s">
        <v>41</v>
      </c>
      <c r="D25" s="159"/>
      <c r="E25" s="159"/>
      <c r="F25" s="159"/>
      <c r="G25" s="159"/>
      <c r="H25" s="159"/>
    </row>
    <row r="26" spans="2:8" ht="14.25" customHeight="1">
      <c r="B26" s="49" t="s">
        <v>42</v>
      </c>
      <c r="C26" s="159" t="s">
        <v>43</v>
      </c>
      <c r="D26" s="159"/>
      <c r="E26" s="159"/>
      <c r="F26" s="159"/>
      <c r="G26" s="159"/>
      <c r="H26" s="159"/>
    </row>
    <row r="27" spans="2:8" ht="15" customHeight="1" thickBot="1">
      <c r="B27" s="50" t="s">
        <v>9</v>
      </c>
      <c r="C27" s="159" t="s">
        <v>44</v>
      </c>
      <c r="D27" s="159"/>
      <c r="E27" s="159"/>
      <c r="F27" s="159"/>
      <c r="G27" s="159"/>
      <c r="H27" s="159"/>
    </row>
    <row r="28" spans="2:8" ht="28.5" customHeight="1">
      <c r="B28" s="51" t="s">
        <v>45</v>
      </c>
      <c r="C28" s="159" t="s">
        <v>46</v>
      </c>
      <c r="D28" s="159"/>
      <c r="E28" s="159"/>
      <c r="F28" s="159"/>
      <c r="G28" s="159"/>
      <c r="H28" s="159"/>
    </row>
    <row r="30" ht="12.75">
      <c r="H30" s="127"/>
    </row>
    <row r="31" ht="13.5" thickBot="1"/>
    <row r="32" spans="1:8" ht="42" customHeight="1">
      <c r="A32" s="132" t="s">
        <v>65</v>
      </c>
      <c r="B32" s="132"/>
      <c r="C32" s="52" t="s">
        <v>15</v>
      </c>
      <c r="D32" s="160" t="s">
        <v>21</v>
      </c>
      <c r="E32" s="160"/>
      <c r="F32" s="161" t="s">
        <v>10</v>
      </c>
      <c r="G32" s="161"/>
      <c r="H32" s="53" t="s">
        <v>3</v>
      </c>
    </row>
    <row r="33" spans="1:8" ht="13.5" customHeight="1">
      <c r="A33" s="62"/>
      <c r="B33" s="44" t="s">
        <v>69</v>
      </c>
      <c r="C33" s="166"/>
      <c r="D33" s="167"/>
      <c r="E33" s="167"/>
      <c r="F33" s="167"/>
      <c r="G33" s="167"/>
      <c r="H33" s="168"/>
    </row>
    <row r="34" spans="1:8" ht="13.5" customHeight="1">
      <c r="A34" s="62"/>
      <c r="B34" s="44" t="s">
        <v>71</v>
      </c>
      <c r="C34" s="166"/>
      <c r="D34" s="167"/>
      <c r="E34" s="167"/>
      <c r="F34" s="167"/>
      <c r="G34" s="167"/>
      <c r="H34" s="168"/>
    </row>
    <row r="35" spans="1:8" ht="13.5" customHeight="1">
      <c r="A35" s="62"/>
      <c r="B35" s="44" t="s">
        <v>83</v>
      </c>
      <c r="C35" s="54" t="str">
        <f>' Summary Elem'!$G$3</f>
        <v>PENDING</v>
      </c>
      <c r="D35" s="126" t="str">
        <f>IF(' Summary Elem'!C8="PENDING","PENDING",IF(OR(' Summary Elem'!C8="NOT MET",' Summary Elem'!C9="NOT MET",' Summary Elem'!C10="NOT MET",' Summary Elem'!C11="NOT MET",' Summary Elem'!C12="NOT MET",' Summary Elem'!C13="NOT MET",' Summary Elem'!C14="NOT MET",' Summary Elem'!C15="NOT MET",' Summary Elem'!C16="NOT MET",' Summary Elem'!C17="NOT MET"),"NOT MET","MET"))</f>
        <v>PENDING</v>
      </c>
      <c r="E35" s="126"/>
      <c r="F35" s="126" t="str">
        <f>IF(' Summary Elem'!D8="PENDING","PENDING",IF(OR(' Summary Elem'!D8="NOT MET",' Summary Elem'!D9="NOT MET",' Summary Elem'!D10="NOT MET",' Summary Elem'!D11="NOT MET",' Summary Elem'!D12="NOT MET",' Summary Elem'!D13="NOT MET",' Summary Elem'!D14="NOT MET",' Summary Elem'!D15="NOT MET",' Summary Elem'!D16="NOT MET",' Summary Elem'!D17="NOT MET"),"NOT MET","MET"))</f>
        <v>PENDING</v>
      </c>
      <c r="G35" s="126"/>
      <c r="H35" s="55" t="str">
        <f>$C$10</f>
        <v>PENDING</v>
      </c>
    </row>
  </sheetData>
  <sheetProtection sheet="1" objects="1" scenarios="1"/>
  <mergeCells count="23">
    <mergeCell ref="A1:H1"/>
    <mergeCell ref="A2:H2"/>
    <mergeCell ref="F3:H3"/>
    <mergeCell ref="D8:E8"/>
    <mergeCell ref="F8:G8"/>
    <mergeCell ref="C8:C9"/>
    <mergeCell ref="A8:B8"/>
    <mergeCell ref="D7:G7"/>
    <mergeCell ref="A32:B32"/>
    <mergeCell ref="D32:E32"/>
    <mergeCell ref="F32:G32"/>
    <mergeCell ref="C25:H25"/>
    <mergeCell ref="C27:H27"/>
    <mergeCell ref="C28:H28"/>
    <mergeCell ref="C23:H23"/>
    <mergeCell ref="C24:H24"/>
    <mergeCell ref="C26:H26"/>
    <mergeCell ref="D33:E33"/>
    <mergeCell ref="D35:E35"/>
    <mergeCell ref="F33:G33"/>
    <mergeCell ref="F35:G35"/>
    <mergeCell ref="D34:E34"/>
    <mergeCell ref="F34:G34"/>
  </mergeCells>
  <conditionalFormatting sqref="B24:B27 H30 F33:F35 C33:D35 H33:H35 C10:C19">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2007-03-14T22:57:23Z</cp:lastPrinted>
  <dcterms:created xsi:type="dcterms:W3CDTF">2003-06-13T17:31:43Z</dcterms:created>
  <dcterms:modified xsi:type="dcterms:W3CDTF">2008-06-09T22:51:17Z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2008-06-09T00:00:00Z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