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1905" windowWidth="12045" windowHeight="11895" tabRatio="735" activeTab="0"/>
  </bookViews>
  <sheets>
    <sheet name="Directions" sheetId="1" r:id="rId1"/>
    <sheet name=" Summary Elem" sheetId="2" r:id="rId2"/>
    <sheet name="ELA Details Elem" sheetId="3" r:id="rId3"/>
    <sheet name="MathDetailsElem" sheetId="4" r:id="rId4"/>
    <sheet name="Attendance" sheetId="5" r:id="rId5"/>
  </sheets>
  <definedNames>
    <definedName name="_xlnm.Print_Area" localSheetId="1">' Summary Elem'!$A$1:$G$41</definedName>
    <definedName name="_xlnm.Print_Area" localSheetId="2">'ELA Details Elem'!$A$1:$J$47</definedName>
    <definedName name="_xlnm.Print_Area" localSheetId="3">'MathDetailsElem'!$A$1:$J$47</definedName>
  </definedNames>
  <calcPr fullCalcOnLoad="1"/>
</workbook>
</file>

<file path=xl/sharedStrings.xml><?xml version="1.0" encoding="utf-8"?>
<sst xmlns="http://schemas.openxmlformats.org/spreadsheetml/2006/main" count="252" uniqueCount="88">
  <si>
    <t>Participation</t>
  </si>
  <si>
    <t>% Met</t>
  </si>
  <si>
    <t>Margin of Error</t>
  </si>
  <si>
    <t>Attendance</t>
  </si>
  <si>
    <t xml:space="preserve"> Rate</t>
  </si>
  <si>
    <t xml:space="preserve"> Enroll</t>
  </si>
  <si>
    <t xml:space="preserve"> % Att</t>
  </si>
  <si>
    <t xml:space="preserve">District: </t>
  </si>
  <si>
    <t xml:space="preserve">School: </t>
  </si>
  <si>
    <t>NA</t>
  </si>
  <si>
    <t>Math AYP</t>
  </si>
  <si>
    <t xml:space="preserve"> Math AYP</t>
  </si>
  <si>
    <t>Combined</t>
  </si>
  <si>
    <t xml:space="preserve"> Attendance</t>
  </si>
  <si>
    <t>Non Participation</t>
  </si>
  <si>
    <t>Overall AYP</t>
  </si>
  <si>
    <t>Summary</t>
  </si>
  <si>
    <t>District: Woodburn</t>
  </si>
  <si>
    <t>All Students</t>
  </si>
  <si>
    <t>Students with Disabilities</t>
  </si>
  <si>
    <t>Limited English Proficient</t>
  </si>
  <si>
    <t>Did the school meet the standard for AYP?</t>
  </si>
  <si>
    <t xml:space="preserve"> English\ Language Arts AYP</t>
  </si>
  <si>
    <t>MET</t>
  </si>
  <si>
    <t>Academic Status</t>
  </si>
  <si>
    <t>English\ Language Arts (ELA) Details</t>
  </si>
  <si>
    <t>Growth Target</t>
  </si>
  <si>
    <t>Academic Growth</t>
  </si>
  <si>
    <t>Adjusted Status</t>
  </si>
  <si>
    <t># Met</t>
  </si>
  <si>
    <t>% Met Status</t>
  </si>
  <si>
    <t>English \ Language Arts (Reading and Writing)</t>
  </si>
  <si>
    <t>Mathematics                                        (Math and Math Problem-Solving)</t>
  </si>
  <si>
    <t># Tests</t>
  </si>
  <si>
    <t>Mathematics Knowledge and Skills and Math Problem-Solving Details</t>
  </si>
  <si>
    <t>Economically Disadvantaged</t>
  </si>
  <si>
    <t>American Indian/Alaskan Native</t>
  </si>
  <si>
    <t>Asian/Pacific Islander</t>
  </si>
  <si>
    <t>Black (not of Hispanic origin)</t>
  </si>
  <si>
    <t>Hispanic origin</t>
  </si>
  <si>
    <t>White (not of Hispanic origin)</t>
  </si>
  <si>
    <t>Multi-Racial/Multi-Ethnic</t>
  </si>
  <si>
    <t>Not Met</t>
  </si>
  <si>
    <t>Data not available</t>
  </si>
  <si>
    <t>Designation</t>
  </si>
  <si>
    <t>Explanation</t>
  </si>
  <si>
    <t>Met AYP requirement</t>
  </si>
  <si>
    <t>Did not meet AYP requirement</t>
  </si>
  <si>
    <t>PENDING</t>
  </si>
  <si>
    <t>Designation pending additional data from district</t>
  </si>
  <si>
    <t>Not applicable</t>
  </si>
  <si>
    <t>NOTE</t>
  </si>
  <si>
    <t>New or reconfigured school or district lacking required data to determine a designation</t>
  </si>
  <si>
    <t>Change in % Met</t>
  </si>
  <si>
    <t>Evergreen</t>
  </si>
  <si>
    <t>Pine Elementary School</t>
  </si>
  <si>
    <t>AYP Designation:</t>
  </si>
  <si>
    <t>School:</t>
  </si>
  <si>
    <t xml:space="preserve">Attendance Target: </t>
  </si>
  <si>
    <t>Participation Target:</t>
  </si>
  <si>
    <t>ELA Target:</t>
  </si>
  <si>
    <t>Math Target:</t>
  </si>
  <si>
    <t>Use the worksheet for a school or districts without grade 12</t>
  </si>
  <si>
    <t>Click on the ELA Details Elem tab</t>
  </si>
  <si>
    <t xml:space="preserve">Click on the Summary Elementary tab </t>
  </si>
  <si>
    <t>Enter the name of the district and school</t>
  </si>
  <si>
    <t>Click on the MathDetailsElem tab</t>
  </si>
  <si>
    <t>Click on the Attendance tab</t>
  </si>
  <si>
    <t>Enter the enrollment and attendance rate for each year</t>
  </si>
  <si>
    <t>You are done.  The summary page will show the results of the AYP calculation rules based on the data you entered.</t>
  </si>
  <si>
    <t>AYP Calculator directions</t>
  </si>
  <si>
    <t>For definitions of data elements and other information about AYP see:</t>
  </si>
  <si>
    <t>03-04</t>
  </si>
  <si>
    <t>2002-2003</t>
  </si>
  <si>
    <t>2003-2004</t>
  </si>
  <si>
    <t>2004-2005</t>
  </si>
  <si>
    <t>AYP History</t>
  </si>
  <si>
    <t>Denominator</t>
  </si>
  <si>
    <t>Enter the 03-04 data from the 03-04 AYP report</t>
  </si>
  <si>
    <t>2004-05 Preliminary AYP Report</t>
  </si>
  <si>
    <t>04-05</t>
  </si>
  <si>
    <t xml:space="preserve">In the Participation block, enter the number of valid test scores in Reading/Literature and Writing for 2004-05 from students enrolled on the first school day in May.  </t>
  </si>
  <si>
    <r>
      <t xml:space="preserve">In the Academic Status block, enter the number of reading and writing tests and the number of tests meeting standard for each year.  </t>
    </r>
    <r>
      <rPr>
        <i/>
        <sz val="10"/>
        <rFont val="Arial"/>
        <family val="2"/>
      </rPr>
      <t>Note: Count only the scores of students enrolled for a full academic year on the first school day in May.  Do not include the results for first year ELL students.</t>
    </r>
  </si>
  <si>
    <r>
      <t xml:space="preserve">In the Participation block, enter the number of tests from students enrolled on the first school day in May that did not participate in the state assessment or otherwise did not have a valid test score.  </t>
    </r>
    <r>
      <rPr>
        <i/>
        <sz val="10"/>
        <rFont val="Arial"/>
        <family val="2"/>
      </rPr>
      <t>Note: First year ELL students who did not take the reading and writing assessments are counted as participating in each test if they took an English Language Proficiency assessment during the school year.</t>
    </r>
  </si>
  <si>
    <t xml:space="preserve">In the Participation block, enter the number of tests from students enrolled on the first school day in May that did not participate in the state assessment or otherwise did not have a valid test score. </t>
  </si>
  <si>
    <t xml:space="preserve">In the Participation block, enter the number of valid test scores from students enrolled on the first school day in May.  </t>
  </si>
  <si>
    <t>Note:  Two years of assessment and attendance data are required to make an AYP determination.</t>
  </si>
  <si>
    <t>http://www.ode.state.or.us/search/results/?id=198</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</si>
</sst>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Yes&quot;;&quot;Yes&quot;;&quot;No&quot;"/>
    <numFmt numFmtId="167" formatCode="&quot;True&quot;;&quot;True&quot;;&quot;False&quot;"/>
    <numFmt numFmtId="168" formatCode="&quot;On&quot;;&quot;On&quot;;&quot;Off&quot;"/>
  </numFmts>
  <fonts count="18">
    <font>
      <sz val="10"/>
      <name val="Arial"/>
      <family val="0"/>
    </font>
    <font>
      <sz val="10"/>
      <color indexed="9"/>
      <name val="Arial"/>
      <family val="2"/>
    </font>
    <font>
      <u val="single"/>
      <sz val="10"/>
      <color indexed="12"/>
      <name val="Arial"/>
      <family val="0"/>
    </font>
    <font>
      <u val="single"/>
      <sz val="10"/>
      <color indexed="36"/>
      <name val="Arial"/>
      <family val="0"/>
    </font>
    <font>
      <sz val="12"/>
      <name val="Arial"/>
      <family val="2"/>
    </font>
    <font>
      <b/>
      <sz val="12"/>
      <name val="Arial"/>
      <family val="2"/>
    </font>
    <font>
      <b/>
      <sz val="14"/>
      <name val="Arial"/>
      <family val="2"/>
    </font>
    <font>
      <b/>
      <sz val="16"/>
      <name val="Arial"/>
      <family val="2"/>
    </font>
    <font>
      <sz val="16"/>
      <name val="Arial"/>
      <family val="2"/>
    </font>
    <font>
      <i/>
      <sz val="12"/>
      <name val="Arial"/>
      <family val="2"/>
    </font>
    <font>
      <sz val="14"/>
      <name val="Arial"/>
      <family val="2"/>
    </font>
    <font>
      <i/>
      <sz val="14"/>
      <name val="Arial"/>
      <family val="2"/>
    </font>
    <font>
      <sz val="9"/>
      <name val="Arial"/>
      <family val="2"/>
    </font>
    <font>
      <sz val="8"/>
      <name val="Arial"/>
      <family val="2"/>
    </font>
    <font>
      <b/>
      <sz val="10"/>
      <color indexed="8"/>
      <name val="Arial"/>
      <family val="2"/>
    </font>
    <font>
      <sz val="10"/>
      <color indexed="8"/>
      <name val="Arial"/>
      <family val="2"/>
    </font>
    <font>
      <b/>
      <i/>
      <sz val="10"/>
      <name val="Arial"/>
      <family val="2"/>
    </font>
    <font>
      <i/>
      <sz val="10"/>
      <name val="Arial"/>
      <family val="2"/>
    </font>
  </fonts>
  <fills count="6">
    <fill>
      <patternFill/>
    </fill>
    <fill>
      <patternFill patternType="gray125"/>
    </fill>
    <fill>
      <patternFill patternType="solid">
        <fgColor indexed="10"/>
        <bgColor indexed="64"/>
      </patternFill>
    </fill>
    <fill>
      <patternFill patternType="solid">
        <fgColor indexed="39"/>
        <bgColor indexed="64"/>
      </patternFill>
    </fill>
    <fill>
      <patternFill patternType="solid">
        <fgColor indexed="11"/>
        <bgColor indexed="64"/>
      </patternFill>
    </fill>
    <fill>
      <patternFill patternType="solid">
        <fgColor indexed="9"/>
        <bgColor indexed="64"/>
      </patternFill>
    </fill>
  </fills>
  <borders count="36">
    <border>
      <left/>
      <right/>
      <top/>
      <bottom/>
      <diagonal/>
    </border>
    <border>
      <left style="medium"/>
      <right style="medium"/>
      <top>
        <color indexed="63"/>
      </top>
      <bottom style="medium"/>
    </border>
    <border>
      <left>
        <color indexed="63"/>
      </left>
      <right style="medium"/>
      <top>
        <color indexed="63"/>
      </top>
      <bottom>
        <color indexed="63"/>
      </bottom>
    </border>
    <border>
      <left style="medium"/>
      <right style="medium"/>
      <top style="medium"/>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medium"/>
      <top style="medium"/>
      <bottom style="thin"/>
    </border>
    <border>
      <left style="medium"/>
      <right style="medium"/>
      <top style="thin"/>
      <bottom style="thin"/>
    </border>
    <border>
      <left>
        <color indexed="63"/>
      </left>
      <right style="medium"/>
      <top style="thin"/>
      <bottom style="thin"/>
    </border>
    <border>
      <left style="medium"/>
      <right>
        <color indexed="63"/>
      </right>
      <top>
        <color indexed="63"/>
      </top>
      <bottom>
        <color indexed="63"/>
      </bottom>
    </border>
    <border>
      <left>
        <color indexed="63"/>
      </left>
      <right>
        <color indexed="63"/>
      </right>
      <top>
        <color indexed="63"/>
      </top>
      <bottom style="medium"/>
    </border>
    <border>
      <left style="medium"/>
      <right style="medium"/>
      <top style="medium"/>
      <bottom>
        <color indexed="63"/>
      </bottom>
    </border>
    <border>
      <left style="medium"/>
      <right style="thin"/>
      <top style="thin"/>
      <bottom style="thin"/>
    </border>
    <border>
      <left>
        <color indexed="63"/>
      </left>
      <right style="medium"/>
      <top style="medium"/>
      <bottom>
        <color indexed="63"/>
      </bottom>
    </border>
    <border>
      <left style="thin"/>
      <right style="thin"/>
      <top style="thin"/>
      <bottom style="thin"/>
    </border>
    <border>
      <left>
        <color indexed="63"/>
      </left>
      <right style="medium"/>
      <top>
        <color indexed="63"/>
      </top>
      <bottom style="medium"/>
    </border>
    <border>
      <left>
        <color indexed="63"/>
      </left>
      <right style="medium"/>
      <top style="medium"/>
      <bottom style="thin"/>
    </border>
    <border>
      <left style="medium"/>
      <right style="medium"/>
      <top style="thin"/>
      <bottom style="medium"/>
    </border>
    <border>
      <left style="medium"/>
      <right>
        <color indexed="63"/>
      </right>
      <top style="medium"/>
      <bottom style="medium"/>
    </border>
    <border>
      <left style="medium"/>
      <right style="thin"/>
      <top style="medium"/>
      <bottom style="thin"/>
    </border>
    <border>
      <left style="thin"/>
      <right>
        <color indexed="63"/>
      </right>
      <top style="thin"/>
      <bottom style="thin"/>
    </border>
    <border>
      <left style="medium"/>
      <right>
        <color indexed="63"/>
      </right>
      <top style="medium"/>
      <bottom>
        <color indexed="63"/>
      </bottom>
    </border>
    <border>
      <left style="medium"/>
      <right>
        <color indexed="63"/>
      </right>
      <top>
        <color indexed="63"/>
      </top>
      <bottom style="medium"/>
    </border>
    <border>
      <left style="thin"/>
      <right>
        <color indexed="63"/>
      </right>
      <top>
        <color indexed="63"/>
      </top>
      <bottom style="thin"/>
    </border>
    <border>
      <left style="thin"/>
      <right style="medium"/>
      <top style="medium"/>
      <bottom style="thin"/>
    </border>
    <border>
      <left style="thin"/>
      <right style="medium"/>
      <top style="thin"/>
      <bottom style="thin"/>
    </border>
    <border>
      <left style="medium"/>
      <right style="double"/>
      <top style="medium"/>
      <bottom>
        <color indexed="63"/>
      </bottom>
    </border>
    <border>
      <left>
        <color indexed="63"/>
      </left>
      <right style="medium"/>
      <top style="medium"/>
      <bottom style="medium"/>
    </border>
    <border>
      <left>
        <color indexed="63"/>
      </left>
      <right>
        <color indexed="63"/>
      </right>
      <top style="medium"/>
      <bottom style="medium"/>
    </border>
    <border>
      <left style="medium"/>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thin"/>
      <right style="thin"/>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67">
    <xf numFmtId="0" fontId="0" fillId="0" borderId="0" xfId="0" applyAlignment="1">
      <alignment/>
    </xf>
    <xf numFmtId="0" fontId="0" fillId="0" borderId="0" xfId="0" applyAlignment="1">
      <alignment horizontal="center"/>
    </xf>
    <xf numFmtId="0" fontId="4" fillId="0" borderId="0" xfId="0" applyFont="1" applyAlignment="1">
      <alignment/>
    </xf>
    <xf numFmtId="0" fontId="4" fillId="0" borderId="0" xfId="0" applyFont="1" applyAlignment="1">
      <alignment horizontal="center"/>
    </xf>
    <xf numFmtId="0" fontId="5" fillId="0" borderId="0" xfId="0" applyFont="1" applyAlignment="1">
      <alignment horizontal="right"/>
    </xf>
    <xf numFmtId="0" fontId="5" fillId="0" borderId="0" xfId="0" applyFont="1" applyAlignment="1">
      <alignment horizontal="left"/>
    </xf>
    <xf numFmtId="0" fontId="6" fillId="0" borderId="0" xfId="0" applyFont="1" applyAlignment="1">
      <alignment horizontal="left" vertical="center"/>
    </xf>
    <xf numFmtId="0" fontId="7" fillId="0" borderId="0" xfId="0" applyFont="1" applyAlignment="1">
      <alignment horizontal="center" vertical="center"/>
    </xf>
    <xf numFmtId="0" fontId="8" fillId="0" borderId="0" xfId="0" applyFont="1" applyAlignment="1">
      <alignment vertical="center"/>
    </xf>
    <xf numFmtId="0" fontId="7" fillId="0" borderId="0" xfId="0" applyFont="1" applyAlignment="1">
      <alignment horizontal="right" vertical="center"/>
    </xf>
    <xf numFmtId="0" fontId="8" fillId="0" borderId="0" xfId="0" applyFont="1" applyAlignment="1">
      <alignment horizontal="center" vertical="center"/>
    </xf>
    <xf numFmtId="0" fontId="5" fillId="0" borderId="0" xfId="0" applyFont="1" applyAlignment="1">
      <alignment horizontal="center"/>
    </xf>
    <xf numFmtId="0" fontId="4" fillId="0" borderId="0" xfId="0" applyFont="1" applyAlignment="1">
      <alignment horizontal="center" vertical="center"/>
    </xf>
    <xf numFmtId="0" fontId="0" fillId="0" borderId="1" xfId="0" applyBorder="1" applyAlignment="1">
      <alignment horizontal="center"/>
    </xf>
    <xf numFmtId="0" fontId="0" fillId="0" borderId="0" xfId="0" applyBorder="1" applyAlignment="1">
      <alignment horizontal="center"/>
    </xf>
    <xf numFmtId="0" fontId="0" fillId="0" borderId="2" xfId="0" applyBorder="1" applyAlignment="1">
      <alignment horizontal="left"/>
    </xf>
    <xf numFmtId="0" fontId="0" fillId="0" borderId="3" xfId="0" applyBorder="1" applyAlignment="1" quotePrefix="1">
      <alignment horizontal="center"/>
    </xf>
    <xf numFmtId="0" fontId="0" fillId="0" borderId="4" xfId="0" applyFont="1" applyBorder="1" applyAlignment="1">
      <alignment/>
    </xf>
    <xf numFmtId="0" fontId="0" fillId="0" borderId="5" xfId="0" applyFont="1" applyBorder="1" applyAlignment="1">
      <alignment/>
    </xf>
    <xf numFmtId="0" fontId="0" fillId="0" borderId="6" xfId="0" applyFont="1" applyBorder="1" applyAlignment="1">
      <alignment/>
    </xf>
    <xf numFmtId="2" fontId="0" fillId="0" borderId="7" xfId="0" applyNumberFormat="1" applyBorder="1" applyAlignment="1">
      <alignment horizontal="right"/>
    </xf>
    <xf numFmtId="2" fontId="0" fillId="0" borderId="8" xfId="0" applyNumberFormat="1" applyBorder="1" applyAlignment="1">
      <alignment horizontal="right"/>
    </xf>
    <xf numFmtId="0" fontId="0" fillId="0" borderId="0" xfId="0" applyBorder="1" applyAlignment="1">
      <alignment/>
    </xf>
    <xf numFmtId="0" fontId="9" fillId="0" borderId="0" xfId="0" applyFont="1" applyAlignment="1">
      <alignment horizontal="center" vertical="center"/>
    </xf>
    <xf numFmtId="0" fontId="0" fillId="0" borderId="0" xfId="0" applyFont="1" applyAlignment="1">
      <alignment horizontal="center"/>
    </xf>
    <xf numFmtId="0" fontId="1" fillId="2" borderId="8" xfId="0" applyFont="1" applyFill="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0" fontId="0" fillId="0" borderId="10" xfId="0" applyBorder="1" applyAlignment="1">
      <alignment wrapText="1"/>
    </xf>
    <xf numFmtId="0" fontId="0" fillId="0" borderId="10" xfId="0" applyBorder="1" applyAlignment="1">
      <alignment/>
    </xf>
    <xf numFmtId="0" fontId="0" fillId="0" borderId="0" xfId="0" applyFont="1" applyBorder="1" applyAlignment="1">
      <alignment/>
    </xf>
    <xf numFmtId="0" fontId="1" fillId="0" borderId="0" xfId="0" applyFont="1" applyBorder="1" applyAlignment="1" applyProtection="1">
      <alignment horizontal="center" vertical="center"/>
      <protection locked="0"/>
    </xf>
    <xf numFmtId="0" fontId="5" fillId="0" borderId="11" xfId="0" applyFont="1" applyBorder="1" applyAlignment="1">
      <alignment horizontal="center"/>
    </xf>
    <xf numFmtId="0" fontId="13" fillId="0" borderId="12" xfId="0" applyFont="1" applyBorder="1" applyAlignment="1">
      <alignment horizontal="center" vertical="center"/>
    </xf>
    <xf numFmtId="0" fontId="6" fillId="0" borderId="0" xfId="0" applyFont="1" applyAlignment="1" quotePrefix="1">
      <alignment horizontal="left" vertical="center"/>
    </xf>
    <xf numFmtId="0" fontId="1" fillId="3" borderId="8" xfId="0" applyFont="1" applyFill="1" applyBorder="1" applyAlignment="1" applyProtection="1">
      <alignment horizontal="center" vertical="center"/>
      <protection locked="0"/>
    </xf>
    <xf numFmtId="0" fontId="16" fillId="0" borderId="0" xfId="0" applyFont="1" applyAlignment="1">
      <alignment/>
    </xf>
    <xf numFmtId="0" fontId="0" fillId="0" borderId="0" xfId="0" applyAlignment="1">
      <alignment wrapText="1"/>
    </xf>
    <xf numFmtId="0" fontId="17" fillId="0" borderId="0" xfId="0" applyFont="1" applyAlignment="1">
      <alignment wrapText="1"/>
    </xf>
    <xf numFmtId="0" fontId="2" fillId="0" borderId="0" xfId="20" applyAlignment="1">
      <alignment/>
    </xf>
    <xf numFmtId="0" fontId="16" fillId="0" borderId="0" xfId="0" applyFont="1" applyAlignment="1">
      <alignment wrapText="1"/>
    </xf>
    <xf numFmtId="0" fontId="5" fillId="0" borderId="11" xfId="0" applyFont="1" applyBorder="1" applyAlignment="1">
      <alignment horizontal="right"/>
    </xf>
    <xf numFmtId="0" fontId="1" fillId="0" borderId="13" xfId="0" applyFont="1" applyFill="1" applyBorder="1" applyAlignment="1" applyProtection="1">
      <alignment horizontal="center" vertical="center"/>
      <protection locked="0"/>
    </xf>
    <xf numFmtId="0" fontId="13" fillId="0" borderId="14" xfId="0" applyFont="1" applyBorder="1" applyAlignment="1">
      <alignment horizontal="center"/>
    </xf>
    <xf numFmtId="0" fontId="13" fillId="0" borderId="15" xfId="0" applyFont="1" applyBorder="1" applyAlignment="1">
      <alignment horizontal="center"/>
    </xf>
    <xf numFmtId="0" fontId="13" fillId="0" borderId="16" xfId="0" applyFont="1" applyBorder="1" applyAlignment="1">
      <alignment horizontal="center"/>
    </xf>
    <xf numFmtId="0" fontId="0" fillId="0" borderId="7" xfId="0" applyBorder="1" applyAlignment="1" applyProtection="1">
      <alignment horizontal="right"/>
      <protection locked="0"/>
    </xf>
    <xf numFmtId="0" fontId="0" fillId="0" borderId="7" xfId="0" applyBorder="1" applyAlignment="1" applyProtection="1">
      <alignment/>
      <protection locked="0"/>
    </xf>
    <xf numFmtId="0" fontId="0" fillId="0" borderId="4" xfId="0" applyBorder="1" applyAlignment="1" applyProtection="1">
      <alignment/>
      <protection locked="0"/>
    </xf>
    <xf numFmtId="0" fontId="0" fillId="0" borderId="15" xfId="0" applyFont="1" applyBorder="1" applyAlignment="1">
      <alignment/>
    </xf>
    <xf numFmtId="165" fontId="0" fillId="0" borderId="17" xfId="0" applyNumberFormat="1" applyFill="1" applyBorder="1" applyAlignment="1">
      <alignment horizontal="right"/>
    </xf>
    <xf numFmtId="0" fontId="0" fillId="0" borderId="8" xfId="0" applyBorder="1" applyAlignment="1" applyProtection="1">
      <alignment horizontal="right"/>
      <protection locked="0"/>
    </xf>
    <xf numFmtId="0" fontId="0" fillId="0" borderId="8" xfId="0" applyBorder="1" applyAlignment="1" applyProtection="1">
      <alignment/>
      <protection locked="0"/>
    </xf>
    <xf numFmtId="0" fontId="0" fillId="0" borderId="5" xfId="0" applyBorder="1" applyAlignment="1" applyProtection="1">
      <alignment/>
      <protection locked="0"/>
    </xf>
    <xf numFmtId="0" fontId="0" fillId="0" borderId="18" xfId="0" applyBorder="1" applyAlignment="1" applyProtection="1">
      <alignment horizontal="right"/>
      <protection locked="0"/>
    </xf>
    <xf numFmtId="0" fontId="0" fillId="0" borderId="18" xfId="0" applyBorder="1" applyAlignment="1" applyProtection="1">
      <alignment/>
      <protection locked="0"/>
    </xf>
    <xf numFmtId="0" fontId="0" fillId="0" borderId="6" xfId="0" applyBorder="1" applyAlignment="1" applyProtection="1">
      <alignment/>
      <protection locked="0"/>
    </xf>
    <xf numFmtId="0" fontId="0" fillId="0" borderId="0" xfId="0" applyAlignment="1" applyProtection="1">
      <alignment horizontal="center" vertical="center"/>
      <protection/>
    </xf>
    <xf numFmtId="0" fontId="6" fillId="0" borderId="0" xfId="0" applyFont="1" applyAlignment="1" applyProtection="1">
      <alignment horizontal="right" vertical="center"/>
      <protection/>
    </xf>
    <xf numFmtId="0" fontId="6" fillId="0" borderId="0" xfId="0" applyFont="1" applyAlignment="1" applyProtection="1" quotePrefix="1">
      <alignment horizontal="left" vertical="center"/>
      <protection/>
    </xf>
    <xf numFmtId="0" fontId="8" fillId="0" borderId="0" xfId="0" applyFont="1" applyAlignment="1" applyProtection="1">
      <alignment horizontal="center" vertical="center"/>
      <protection/>
    </xf>
    <xf numFmtId="0" fontId="6" fillId="0" borderId="0" xfId="0" applyFont="1" applyAlignment="1" applyProtection="1">
      <alignment horizontal="left" vertical="center"/>
      <protection/>
    </xf>
    <xf numFmtId="0" fontId="8" fillId="0" borderId="0" xfId="0" applyFont="1" applyAlignment="1" applyProtection="1">
      <alignment vertical="center"/>
      <protection/>
    </xf>
    <xf numFmtId="0" fontId="0" fillId="0" borderId="0" xfId="0" applyAlignment="1" applyProtection="1">
      <alignment horizontal="left" vertical="center"/>
      <protection/>
    </xf>
    <xf numFmtId="0" fontId="5" fillId="0" borderId="0" xfId="0" applyFont="1" applyAlignment="1" applyProtection="1">
      <alignment horizontal="left" vertical="center"/>
      <protection/>
    </xf>
    <xf numFmtId="0" fontId="4" fillId="0" borderId="0" xfId="0" applyFont="1" applyAlignment="1" applyProtection="1">
      <alignment horizontal="left" vertical="center"/>
      <protection/>
    </xf>
    <xf numFmtId="0" fontId="0" fillId="0" borderId="0" xfId="0" applyAlignment="1" applyProtection="1">
      <alignment/>
      <protection/>
    </xf>
    <xf numFmtId="165" fontId="5" fillId="0" borderId="0" xfId="0" applyNumberFormat="1" applyFont="1" applyAlignment="1" applyProtection="1">
      <alignment/>
      <protection/>
    </xf>
    <xf numFmtId="0" fontId="5" fillId="0" borderId="0" xfId="0" applyFont="1" applyAlignment="1" applyProtection="1">
      <alignment horizontal="center"/>
      <protection/>
    </xf>
    <xf numFmtId="0" fontId="0" fillId="0" borderId="19" xfId="0" applyFont="1" applyBorder="1" applyAlignment="1" applyProtection="1">
      <alignment horizontal="center"/>
      <protection/>
    </xf>
    <xf numFmtId="0" fontId="0" fillId="0" borderId="3" xfId="0" applyBorder="1" applyAlignment="1" applyProtection="1">
      <alignment horizontal="center"/>
      <protection/>
    </xf>
    <xf numFmtId="0" fontId="0" fillId="0" borderId="4" xfId="0" applyFont="1" applyBorder="1" applyAlignment="1" applyProtection="1">
      <alignment/>
      <protection/>
    </xf>
    <xf numFmtId="0" fontId="1" fillId="3" borderId="8" xfId="0" applyFont="1" applyFill="1" applyBorder="1" applyAlignment="1" applyProtection="1">
      <alignment horizontal="center" vertical="center"/>
      <protection/>
    </xf>
    <xf numFmtId="2" fontId="0" fillId="0" borderId="20" xfId="0" applyNumberFormat="1" applyBorder="1" applyAlignment="1" applyProtection="1">
      <alignment/>
      <protection/>
    </xf>
    <xf numFmtId="0" fontId="0" fillId="0" borderId="5" xfId="0" applyFont="1" applyBorder="1" applyAlignment="1" applyProtection="1">
      <alignment/>
      <protection/>
    </xf>
    <xf numFmtId="0" fontId="0" fillId="0" borderId="6" xfId="0" applyFont="1" applyBorder="1" applyAlignment="1" applyProtection="1">
      <alignment/>
      <protection/>
    </xf>
    <xf numFmtId="0" fontId="14" fillId="0" borderId="21" xfId="0" applyFont="1" applyBorder="1" applyAlignment="1" applyProtection="1">
      <alignment horizontal="center" vertical="top" wrapText="1"/>
      <protection/>
    </xf>
    <xf numFmtId="0" fontId="1" fillId="4" borderId="22" xfId="0" applyFont="1" applyFill="1" applyBorder="1" applyAlignment="1" applyProtection="1">
      <alignment horizontal="center" vertical="center"/>
      <protection/>
    </xf>
    <xf numFmtId="0" fontId="1" fillId="4" borderId="19" xfId="0" applyFont="1" applyFill="1" applyBorder="1" applyAlignment="1" applyProtection="1">
      <alignment horizontal="center" vertical="center"/>
      <protection/>
    </xf>
    <xf numFmtId="0" fontId="1" fillId="3" borderId="5" xfId="0" applyFont="1" applyFill="1" applyBorder="1" applyAlignment="1" applyProtection="1">
      <alignment horizontal="center" vertical="center"/>
      <protection/>
    </xf>
    <xf numFmtId="0" fontId="1" fillId="4" borderId="23" xfId="0" applyFont="1" applyFill="1" applyBorder="1" applyAlignment="1" applyProtection="1">
      <alignment horizontal="center" vertical="center"/>
      <protection/>
    </xf>
    <xf numFmtId="0" fontId="15" fillId="0" borderId="24" xfId="0" applyFont="1" applyBorder="1" applyAlignment="1" applyProtection="1">
      <alignment horizontal="center" vertical="top" wrapText="1"/>
      <protection/>
    </xf>
    <xf numFmtId="0" fontId="0" fillId="0" borderId="20" xfId="0" applyBorder="1" applyAlignment="1" applyProtection="1">
      <alignment/>
      <protection/>
    </xf>
    <xf numFmtId="0" fontId="0" fillId="0" borderId="25" xfId="0" applyFont="1" applyBorder="1" applyAlignment="1" applyProtection="1">
      <alignment horizontal="center"/>
      <protection/>
    </xf>
    <xf numFmtId="0" fontId="0" fillId="5" borderId="12" xfId="0" applyFill="1" applyBorder="1" applyAlignment="1" applyProtection="1">
      <alignment/>
      <protection locked="0"/>
    </xf>
    <xf numFmtId="2" fontId="0" fillId="5" borderId="12" xfId="0" applyNumberFormat="1" applyFill="1" applyBorder="1" applyAlignment="1" applyProtection="1">
      <alignment/>
      <protection locked="0"/>
    </xf>
    <xf numFmtId="0" fontId="1" fillId="3" borderId="13" xfId="0" applyFont="1" applyFill="1" applyBorder="1" applyAlignment="1" applyProtection="1">
      <alignment horizontal="center" vertical="center"/>
      <protection/>
    </xf>
    <xf numFmtId="0" fontId="1" fillId="3" borderId="26" xfId="0" applyFont="1" applyFill="1" applyBorder="1" applyAlignment="1" applyProtection="1">
      <alignment horizontal="center" vertical="center"/>
      <protection/>
    </xf>
    <xf numFmtId="0" fontId="4" fillId="0" borderId="0" xfId="0" applyFont="1" applyAlignment="1" applyProtection="1">
      <alignment horizontal="center" vertical="center"/>
      <protection/>
    </xf>
    <xf numFmtId="0" fontId="5" fillId="0" borderId="0" xfId="0" applyFont="1" applyAlignment="1" applyProtection="1">
      <alignment horizontal="right" vertical="center"/>
      <protection/>
    </xf>
    <xf numFmtId="0" fontId="0" fillId="0" borderId="0" xfId="0" applyAlignment="1" applyProtection="1">
      <alignment horizontal="center"/>
      <protection/>
    </xf>
    <xf numFmtId="0" fontId="0" fillId="0" borderId="12" xfId="0" applyBorder="1" applyAlignment="1" applyProtection="1">
      <alignment horizontal="center" wrapText="1"/>
      <protection/>
    </xf>
    <xf numFmtId="0" fontId="0" fillId="0" borderId="3" xfId="0" applyFont="1" applyBorder="1" applyAlignment="1" applyProtection="1">
      <alignment horizontal="center"/>
      <protection/>
    </xf>
    <xf numFmtId="0" fontId="0" fillId="0" borderId="10" xfId="0" applyFont="1" applyFill="1" applyBorder="1" applyAlignment="1" applyProtection="1">
      <alignment horizontal="center"/>
      <protection/>
    </xf>
    <xf numFmtId="0" fontId="4" fillId="0" borderId="0" xfId="0" applyFont="1" applyAlignment="1" applyProtection="1">
      <alignment/>
      <protection/>
    </xf>
    <xf numFmtId="0" fontId="0" fillId="0" borderId="22" xfId="0" applyBorder="1" applyAlignment="1" applyProtection="1">
      <alignment horizontal="center"/>
      <protection/>
    </xf>
    <xf numFmtId="0" fontId="0" fillId="0" borderId="10" xfId="0" applyBorder="1" applyAlignment="1" applyProtection="1">
      <alignment horizontal="center"/>
      <protection/>
    </xf>
    <xf numFmtId="0" fontId="0" fillId="0" borderId="23" xfId="0" applyBorder="1" applyAlignment="1" applyProtection="1">
      <alignment horizontal="center"/>
      <protection/>
    </xf>
    <xf numFmtId="0" fontId="0" fillId="0" borderId="27" xfId="0" applyBorder="1" applyAlignment="1" applyProtection="1">
      <alignment horizontal="center" wrapText="1"/>
      <protection/>
    </xf>
    <xf numFmtId="0" fontId="0" fillId="0" borderId="28" xfId="0" applyBorder="1" applyAlignment="1" applyProtection="1">
      <alignment horizontal="center" wrapText="1"/>
      <protection/>
    </xf>
    <xf numFmtId="0" fontId="0" fillId="0" borderId="3" xfId="0" applyBorder="1" applyAlignment="1" applyProtection="1">
      <alignment horizontal="center" wrapText="1"/>
      <protection/>
    </xf>
    <xf numFmtId="0" fontId="1" fillId="2" borderId="8" xfId="0" applyFont="1" applyFill="1" applyBorder="1" applyAlignment="1" applyProtection="1">
      <alignment horizontal="center" vertical="center"/>
      <protection/>
    </xf>
    <xf numFmtId="0" fontId="0" fillId="0" borderId="27" xfId="0" applyBorder="1" applyAlignment="1" applyProtection="1">
      <alignment horizontal="center"/>
      <protection/>
    </xf>
    <xf numFmtId="0" fontId="0" fillId="0" borderId="12" xfId="0" applyFont="1" applyBorder="1" applyAlignment="1" applyProtection="1">
      <alignment horizontal="center"/>
      <protection/>
    </xf>
    <xf numFmtId="0" fontId="6" fillId="0" borderId="0" xfId="0" applyFont="1" applyAlignment="1" applyProtection="1">
      <alignment horizontal="left" vertical="center"/>
      <protection locked="0"/>
    </xf>
    <xf numFmtId="0" fontId="1" fillId="0" borderId="15" xfId="0" applyFont="1" applyFill="1" applyBorder="1" applyAlignment="1" applyProtection="1">
      <alignment horizontal="center" vertical="center"/>
      <protection locked="0"/>
    </xf>
    <xf numFmtId="1" fontId="5" fillId="0" borderId="11" xfId="0" applyNumberFormat="1" applyFont="1" applyBorder="1" applyAlignment="1">
      <alignment horizontal="center"/>
    </xf>
    <xf numFmtId="0" fontId="0" fillId="0" borderId="7" xfId="0" applyFill="1" applyBorder="1" applyAlignment="1" applyProtection="1">
      <alignment horizontal="right"/>
      <protection locked="0"/>
    </xf>
    <xf numFmtId="0" fontId="0" fillId="5" borderId="7" xfId="0" applyFill="1" applyBorder="1" applyAlignment="1" applyProtection="1">
      <alignment/>
      <protection locked="0"/>
    </xf>
    <xf numFmtId="2" fontId="0" fillId="5" borderId="7" xfId="0" applyNumberFormat="1" applyFill="1" applyBorder="1" applyAlignment="1" applyProtection="1">
      <alignment/>
      <protection locked="0"/>
    </xf>
    <xf numFmtId="0" fontId="0" fillId="0" borderId="0" xfId="0" applyAlignment="1" applyProtection="1">
      <alignment horizontal="right" vertical="center"/>
      <protection/>
    </xf>
    <xf numFmtId="0" fontId="0" fillId="0" borderId="2" xfId="0" applyBorder="1" applyAlignment="1" applyProtection="1">
      <alignment horizontal="right" vertical="center"/>
      <protection/>
    </xf>
    <xf numFmtId="0" fontId="12" fillId="0" borderId="12" xfId="0" applyFont="1" applyBorder="1" applyAlignment="1">
      <alignment horizontal="center" wrapText="1"/>
    </xf>
    <xf numFmtId="0" fontId="12" fillId="0" borderId="1" xfId="0" applyFont="1" applyBorder="1" applyAlignment="1">
      <alignment horizontal="center" wrapText="1"/>
    </xf>
    <xf numFmtId="0" fontId="0" fillId="0" borderId="12" xfId="0" applyBorder="1" applyAlignment="1">
      <alignment horizontal="center" wrapText="1"/>
    </xf>
    <xf numFmtId="0" fontId="0" fillId="0" borderId="1" xfId="0" applyBorder="1" applyAlignment="1">
      <alignment horizontal="center" wrapText="1"/>
    </xf>
    <xf numFmtId="0" fontId="0" fillId="0" borderId="19" xfId="0" applyFont="1" applyBorder="1" applyAlignment="1">
      <alignment horizontal="center"/>
    </xf>
    <xf numFmtId="0" fontId="5" fillId="0" borderId="0" xfId="0" applyFont="1" applyAlignment="1" applyProtection="1">
      <alignment horizontal="left" wrapText="1"/>
      <protection/>
    </xf>
    <xf numFmtId="0" fontId="5" fillId="0" borderId="2" xfId="0" applyFont="1" applyBorder="1" applyAlignment="1" applyProtection="1">
      <alignment horizontal="left" wrapText="1"/>
      <protection/>
    </xf>
    <xf numFmtId="0" fontId="6" fillId="0" borderId="0" xfId="0" applyFont="1" applyAlignment="1" applyProtection="1">
      <alignment horizontal="center" vertical="center"/>
      <protection/>
    </xf>
    <xf numFmtId="0" fontId="0" fillId="0" borderId="0" xfId="0" applyAlignment="1" applyProtection="1">
      <alignment horizontal="center" vertical="center"/>
      <protection/>
    </xf>
    <xf numFmtId="0" fontId="5" fillId="0" borderId="0" xfId="0" applyFont="1" applyAlignment="1" applyProtection="1">
      <alignment/>
      <protection/>
    </xf>
    <xf numFmtId="0" fontId="11" fillId="0" borderId="0" xfId="0" applyFont="1" applyAlignment="1" applyProtection="1">
      <alignment horizontal="center" vertical="center"/>
      <protection/>
    </xf>
    <xf numFmtId="0" fontId="5" fillId="0" borderId="0" xfId="0" applyFont="1" applyAlignment="1" applyProtection="1">
      <alignment horizontal="center"/>
      <protection/>
    </xf>
    <xf numFmtId="0" fontId="6" fillId="0" borderId="0" xfId="0" applyFont="1" applyAlignment="1" applyProtection="1">
      <alignment horizontal="right" vertical="center"/>
      <protection/>
    </xf>
    <xf numFmtId="0" fontId="0" fillId="0" borderId="29" xfId="0" applyFont="1" applyBorder="1" applyAlignment="1">
      <alignment horizontal="center"/>
    </xf>
    <xf numFmtId="0" fontId="9" fillId="0" borderId="0" xfId="0" applyFont="1" applyAlignment="1">
      <alignment horizontal="center" vertical="center"/>
    </xf>
    <xf numFmtId="0" fontId="6" fillId="0" borderId="0" xfId="0" applyFont="1" applyAlignment="1">
      <alignment horizontal="center" vertical="center"/>
    </xf>
    <xf numFmtId="0" fontId="13" fillId="0" borderId="12" xfId="0" applyFont="1" applyBorder="1" applyAlignment="1">
      <alignment horizontal="center" vertical="center"/>
    </xf>
    <xf numFmtId="0" fontId="13" fillId="0" borderId="1" xfId="0" applyFont="1" applyBorder="1" applyAlignment="1">
      <alignment horizontal="center"/>
    </xf>
    <xf numFmtId="0" fontId="5" fillId="0" borderId="0" xfId="0" applyFont="1" applyAlignment="1">
      <alignment horizontal="left"/>
    </xf>
    <xf numFmtId="0" fontId="0" fillId="0" borderId="2" xfId="0" applyBorder="1" applyAlignment="1">
      <alignment horizontal="left"/>
    </xf>
    <xf numFmtId="0" fontId="13" fillId="0" borderId="19" xfId="0" applyFont="1" applyBorder="1" applyAlignment="1">
      <alignment horizontal="center"/>
    </xf>
    <xf numFmtId="0" fontId="13" fillId="0" borderId="28" xfId="0" applyFont="1" applyBorder="1" applyAlignment="1">
      <alignment horizontal="center"/>
    </xf>
    <xf numFmtId="0" fontId="5" fillId="0" borderId="11" xfId="0" applyFont="1" applyBorder="1" applyAlignment="1">
      <alignment horizontal="right"/>
    </xf>
    <xf numFmtId="0" fontId="5" fillId="0" borderId="0" xfId="0" applyFont="1" applyAlignment="1">
      <alignment horizontal="left" wrapText="1"/>
    </xf>
    <xf numFmtId="0" fontId="0" fillId="0" borderId="2" xfId="0" applyBorder="1" applyAlignment="1">
      <alignment horizontal="left" wrapText="1"/>
    </xf>
    <xf numFmtId="0" fontId="5" fillId="0" borderId="2" xfId="0" applyFont="1" applyBorder="1" applyAlignment="1">
      <alignment horizontal="left"/>
    </xf>
    <xf numFmtId="0" fontId="0" fillId="0" borderId="19" xfId="0" applyBorder="1" applyAlignment="1">
      <alignment horizontal="center"/>
    </xf>
    <xf numFmtId="0" fontId="0" fillId="0" borderId="28" xfId="0" applyBorder="1" applyAlignment="1">
      <alignment horizontal="center"/>
    </xf>
    <xf numFmtId="0" fontId="5" fillId="0" borderId="11" xfId="0" applyFont="1" applyBorder="1" applyAlignment="1">
      <alignment horizontal="center"/>
    </xf>
    <xf numFmtId="0" fontId="0" fillId="0" borderId="22" xfId="0" applyBorder="1" applyAlignment="1">
      <alignment horizontal="center" wrapText="1"/>
    </xf>
    <xf numFmtId="0" fontId="0" fillId="0" borderId="30" xfId="0" applyBorder="1" applyAlignment="1">
      <alignment horizontal="center" wrapText="1"/>
    </xf>
    <xf numFmtId="0" fontId="13" fillId="0" borderId="17" xfId="0" applyFont="1" applyBorder="1" applyAlignment="1">
      <alignment horizontal="center" wrapText="1"/>
    </xf>
    <xf numFmtId="0" fontId="13" fillId="0" borderId="8" xfId="0" applyFont="1" applyBorder="1" applyAlignment="1">
      <alignment horizontal="center" wrapText="1"/>
    </xf>
    <xf numFmtId="0" fontId="0" fillId="0" borderId="11" xfId="0" applyBorder="1" applyAlignment="1">
      <alignment horizontal="center"/>
    </xf>
    <xf numFmtId="0" fontId="13" fillId="0" borderId="7" xfId="0" applyFont="1" applyBorder="1" applyAlignment="1">
      <alignment horizontal="center" wrapText="1"/>
    </xf>
    <xf numFmtId="0" fontId="1" fillId="0" borderId="15" xfId="0" applyFont="1" applyFill="1" applyBorder="1" applyAlignment="1" applyProtection="1">
      <alignment horizontal="center" vertical="center"/>
      <protection locked="0"/>
    </xf>
    <xf numFmtId="0" fontId="0" fillId="0" borderId="31" xfId="0" applyBorder="1" applyAlignment="1" applyProtection="1">
      <alignment vertical="center"/>
      <protection/>
    </xf>
    <xf numFmtId="0" fontId="0" fillId="0" borderId="32" xfId="0" applyBorder="1" applyAlignment="1">
      <alignment vertical="center"/>
    </xf>
    <xf numFmtId="0" fontId="0" fillId="0" borderId="10" xfId="0" applyBorder="1" applyAlignment="1">
      <alignment vertical="center"/>
    </xf>
    <xf numFmtId="0" fontId="0" fillId="0" borderId="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1" fillId="3" borderId="15" xfId="0" applyFont="1" applyFill="1" applyBorder="1" applyAlignment="1" applyProtection="1">
      <alignment horizontal="center" vertical="center"/>
      <protection/>
    </xf>
    <xf numFmtId="0" fontId="15" fillId="0" borderId="15" xfId="0" applyFont="1" applyBorder="1" applyAlignment="1" applyProtection="1">
      <alignment horizontal="left" vertical="top" wrapText="1"/>
      <protection/>
    </xf>
    <xf numFmtId="0" fontId="14" fillId="0" borderId="15" xfId="0" applyFont="1" applyBorder="1" applyAlignment="1" applyProtection="1">
      <alignment horizontal="left" vertical="top" wrapText="1"/>
      <protection/>
    </xf>
    <xf numFmtId="0" fontId="5" fillId="0" borderId="2" xfId="0" applyFont="1" applyBorder="1" applyAlignment="1" applyProtection="1">
      <alignment horizontal="center"/>
      <protection/>
    </xf>
    <xf numFmtId="0" fontId="5" fillId="0" borderId="11" xfId="0" applyFont="1" applyBorder="1" applyAlignment="1" applyProtection="1">
      <alignment horizontal="right"/>
      <protection/>
    </xf>
    <xf numFmtId="0" fontId="0" fillId="0" borderId="11" xfId="0" applyBorder="1" applyAlignment="1" applyProtection="1">
      <alignment horizontal="right"/>
      <protection/>
    </xf>
    <xf numFmtId="0" fontId="0" fillId="0" borderId="35" xfId="0" applyBorder="1" applyAlignment="1" applyProtection="1">
      <alignment horizontal="center" wrapText="1"/>
      <protection/>
    </xf>
    <xf numFmtId="0" fontId="0" fillId="0" borderId="35" xfId="0" applyFont="1" applyBorder="1" applyAlignment="1" applyProtection="1">
      <alignment horizontal="center"/>
      <protection/>
    </xf>
    <xf numFmtId="0" fontId="6"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0" fillId="0" borderId="19" xfId="0" applyFont="1" applyBorder="1" applyAlignment="1" applyProtection="1">
      <alignment horizontal="center"/>
      <protection/>
    </xf>
    <xf numFmtId="0" fontId="0" fillId="0" borderId="29" xfId="0" applyFont="1" applyBorder="1" applyAlignment="1" applyProtection="1">
      <alignment horizontal="center"/>
      <protection/>
    </xf>
    <xf numFmtId="0" fontId="0" fillId="0" borderId="12" xfId="0" applyBorder="1" applyAlignment="1" applyProtection="1">
      <alignment horizontal="center" vertical="center"/>
      <protection/>
    </xf>
    <xf numFmtId="0" fontId="0" fillId="0" borderId="1" xfId="0" applyBorder="1" applyAlignment="1" applyProtection="1">
      <alignment horizontal="center"/>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00FF00"/>
        </patternFill>
      </fill>
      <border/>
    </dxf>
    <dxf>
      <fill>
        <patternFill>
          <bgColor rgb="FFFF0000"/>
        </patternFill>
      </fill>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de.state.or.us/search/results/?id=198"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24"/>
  <sheetViews>
    <sheetView tabSelected="1" workbookViewId="0" topLeftCell="A1">
      <selection activeCell="A1" sqref="A1"/>
    </sheetView>
  </sheetViews>
  <sheetFormatPr defaultColWidth="9.140625" defaultRowHeight="12.75"/>
  <cols>
    <col min="1" max="1" width="5.8515625" style="0" customWidth="1"/>
    <col min="2" max="2" width="64.28125" style="0" customWidth="1"/>
  </cols>
  <sheetData>
    <row r="1" ht="15.75">
      <c r="B1" s="11" t="s">
        <v>70</v>
      </c>
    </row>
    <row r="2" ht="12.75">
      <c r="B2" s="35" t="s">
        <v>62</v>
      </c>
    </row>
    <row r="4" spans="1:2" ht="12.75">
      <c r="A4">
        <v>1</v>
      </c>
      <c r="B4" t="s">
        <v>64</v>
      </c>
    </row>
    <row r="5" spans="1:2" ht="12.75">
      <c r="A5">
        <v>2</v>
      </c>
      <c r="B5" t="s">
        <v>65</v>
      </c>
    </row>
    <row r="6" spans="1:2" ht="12.75">
      <c r="A6">
        <v>3</v>
      </c>
      <c r="B6" t="s">
        <v>63</v>
      </c>
    </row>
    <row r="7" spans="1:2" ht="12.75">
      <c r="A7">
        <v>4</v>
      </c>
      <c r="B7" t="s">
        <v>78</v>
      </c>
    </row>
    <row r="8" spans="1:2" ht="42.75" customHeight="1">
      <c r="A8">
        <v>5</v>
      </c>
      <c r="B8" s="36" t="s">
        <v>81</v>
      </c>
    </row>
    <row r="9" spans="1:2" ht="80.25" customHeight="1">
      <c r="A9">
        <v>6</v>
      </c>
      <c r="B9" s="36" t="s">
        <v>83</v>
      </c>
    </row>
    <row r="10" spans="1:2" ht="54" customHeight="1">
      <c r="A10">
        <v>7</v>
      </c>
      <c r="B10" s="36" t="s">
        <v>82</v>
      </c>
    </row>
    <row r="11" spans="1:2" ht="12.75">
      <c r="A11">
        <v>8</v>
      </c>
      <c r="B11" t="s">
        <v>66</v>
      </c>
    </row>
    <row r="12" spans="1:2" ht="12.75">
      <c r="A12">
        <v>9</v>
      </c>
      <c r="B12" t="s">
        <v>78</v>
      </c>
    </row>
    <row r="13" spans="1:2" ht="25.5">
      <c r="A13">
        <v>10</v>
      </c>
      <c r="B13" s="36" t="s">
        <v>85</v>
      </c>
    </row>
    <row r="14" spans="1:2" ht="38.25">
      <c r="A14">
        <v>11</v>
      </c>
      <c r="B14" s="36" t="s">
        <v>84</v>
      </c>
    </row>
    <row r="15" spans="1:2" ht="54" customHeight="1">
      <c r="A15">
        <v>12</v>
      </c>
      <c r="B15" s="36" t="s">
        <v>82</v>
      </c>
    </row>
    <row r="16" spans="1:2" ht="12.75">
      <c r="A16">
        <v>13</v>
      </c>
      <c r="B16" s="36" t="s">
        <v>67</v>
      </c>
    </row>
    <row r="17" spans="1:2" ht="12.75">
      <c r="A17">
        <v>14</v>
      </c>
      <c r="B17" s="36" t="s">
        <v>68</v>
      </c>
    </row>
    <row r="19" ht="25.5">
      <c r="B19" s="37" t="s">
        <v>69</v>
      </c>
    </row>
    <row r="20" ht="12.75">
      <c r="B20" s="37"/>
    </row>
    <row r="21" ht="25.5">
      <c r="B21" s="39" t="s">
        <v>86</v>
      </c>
    </row>
    <row r="23" ht="12.75">
      <c r="B23" t="s">
        <v>71</v>
      </c>
    </row>
    <row r="24" ht="12.75">
      <c r="B24" s="38" t="s">
        <v>87</v>
      </c>
    </row>
  </sheetData>
  <sheetProtection sheet="1" objects="1" scenarios="1"/>
  <hyperlinks>
    <hyperlink ref="B24" r:id="rId1" display="http://www.ode.state.or.us/search/results/?id=198"/>
  </hyperlinks>
  <printOptions/>
  <pageMargins left="0.75" right="0.75" top="1" bottom="1" header="0.5" footer="0.5"/>
  <pageSetup horizontalDpi="300" verticalDpi="300" orientation="portrait" r:id="rId2"/>
</worksheet>
</file>

<file path=xl/worksheets/sheet2.xml><?xml version="1.0" encoding="utf-8"?>
<worksheet xmlns="http://schemas.openxmlformats.org/spreadsheetml/2006/main" xmlns:r="http://schemas.openxmlformats.org/officeDocument/2006/relationships">
  <dimension ref="A1:T41"/>
  <sheetViews>
    <sheetView workbookViewId="0" topLeftCell="A1">
      <selection activeCell="C5" sqref="C5"/>
    </sheetView>
  </sheetViews>
  <sheetFormatPr defaultColWidth="9.140625" defaultRowHeight="12.75"/>
  <cols>
    <col min="1" max="1" width="12.28125" style="0" customWidth="1"/>
    <col min="2" max="2" width="27.57421875" style="1" customWidth="1"/>
    <col min="3" max="3" width="10.7109375" style="1" customWidth="1"/>
    <col min="4" max="4" width="11.57421875" style="1" customWidth="1"/>
    <col min="5" max="5" width="10.140625" style="1" customWidth="1"/>
    <col min="6" max="6" width="10.8515625" style="1" customWidth="1"/>
    <col min="7" max="7" width="10.57421875" style="1" customWidth="1"/>
    <col min="8" max="24" width="6.28125" style="0" customWidth="1"/>
  </cols>
  <sheetData>
    <row r="1" spans="1:20" s="8" customFormat="1" ht="21" customHeight="1">
      <c r="A1" s="118" t="s">
        <v>79</v>
      </c>
      <c r="B1" s="119"/>
      <c r="C1" s="119"/>
      <c r="D1" s="119"/>
      <c r="E1" s="119"/>
      <c r="F1" s="119"/>
      <c r="G1" s="119"/>
      <c r="H1" s="7"/>
      <c r="I1" s="7"/>
      <c r="J1" s="7"/>
      <c r="K1" s="7"/>
      <c r="L1" s="7"/>
      <c r="M1" s="7"/>
      <c r="N1" s="7"/>
      <c r="O1" s="7"/>
      <c r="P1" s="7"/>
      <c r="Q1" s="7"/>
      <c r="R1" s="7"/>
      <c r="S1" s="7"/>
      <c r="T1" s="9"/>
    </row>
    <row r="2" spans="1:20" s="8" customFormat="1" ht="18" customHeight="1">
      <c r="A2" s="121" t="s">
        <v>16</v>
      </c>
      <c r="B2" s="121"/>
      <c r="C2" s="121"/>
      <c r="D2" s="121"/>
      <c r="E2" s="121"/>
      <c r="F2" s="121"/>
      <c r="G2" s="121"/>
      <c r="H2" s="7"/>
      <c r="I2" s="7"/>
      <c r="J2" s="7"/>
      <c r="K2" s="7"/>
      <c r="L2" s="7"/>
      <c r="M2" s="7"/>
      <c r="N2" s="7"/>
      <c r="O2" s="7"/>
      <c r="P2" s="7"/>
      <c r="Q2" s="7"/>
      <c r="R2" s="7"/>
      <c r="S2" s="7"/>
      <c r="T2" s="9"/>
    </row>
    <row r="3" spans="1:7" s="8" customFormat="1" ht="16.5" customHeight="1">
      <c r="A3" s="57" t="s">
        <v>7</v>
      </c>
      <c r="B3" s="103" t="s">
        <v>54</v>
      </c>
      <c r="C3" s="87"/>
      <c r="D3" s="123" t="s">
        <v>56</v>
      </c>
      <c r="E3" s="109"/>
      <c r="F3" s="110"/>
      <c r="G3" s="71" t="str">
        <f>IF(OR(C8="PENDING",D8="PENDING",E8="PENDING"),"PENDING",IF(OR(C8="NOT MET",C9="NOT MET",C10="NOT MET",C11="NOT MET",C12="NOT MET",C13="NOT MET",C14="NOT MET",C15="NOT MET",C16="NOT MET",C17="NOT MET",D8="NOT MET",D9="NOT MET",D10="NOT MET",D11="NOT MET",D12="NOT MET",D13="NOT MET",D14="NOT MET",D15="NOT MET",D16="NOT MET",D17="NOT MET",E8="NOT MET"),"NOT MET","MET"))</f>
        <v>PENDING</v>
      </c>
    </row>
    <row r="4" spans="1:7" s="8" customFormat="1" ht="16.5" customHeight="1">
      <c r="A4" s="57" t="s">
        <v>8</v>
      </c>
      <c r="B4" s="103" t="s">
        <v>55</v>
      </c>
      <c r="C4" s="87"/>
      <c r="D4" s="59"/>
      <c r="E4" s="59"/>
      <c r="F4" s="59"/>
      <c r="G4" s="59"/>
    </row>
    <row r="5" spans="1:7" s="8" customFormat="1" ht="16.5" customHeight="1">
      <c r="A5" s="88"/>
      <c r="B5" s="63"/>
      <c r="C5" s="87"/>
      <c r="D5" s="59"/>
      <c r="E5" s="59"/>
      <c r="F5" s="59"/>
      <c r="G5" s="59"/>
    </row>
    <row r="6" spans="1:7" ht="16.5" thickBot="1">
      <c r="A6" s="67"/>
      <c r="B6" s="122" t="s">
        <v>21</v>
      </c>
      <c r="C6" s="122"/>
      <c r="D6" s="122"/>
      <c r="E6" s="122"/>
      <c r="F6" s="122"/>
      <c r="G6" s="89"/>
    </row>
    <row r="7" spans="1:7" ht="42" customHeight="1" thickBot="1">
      <c r="A7" s="120" t="s">
        <v>15</v>
      </c>
      <c r="B7" s="120"/>
      <c r="C7" s="90" t="s">
        <v>22</v>
      </c>
      <c r="D7" s="91" t="s">
        <v>10</v>
      </c>
      <c r="E7" s="68" t="s">
        <v>3</v>
      </c>
      <c r="F7" s="92"/>
      <c r="G7" s="89"/>
    </row>
    <row r="8" spans="1:7" ht="13.5" customHeight="1" thickBot="1">
      <c r="A8" s="93"/>
      <c r="B8" s="70" t="s">
        <v>18</v>
      </c>
      <c r="C8" s="71" t="str">
        <f>C20</f>
        <v>PENDING</v>
      </c>
      <c r="D8" s="71" t="str">
        <f>C32</f>
        <v>PENDING</v>
      </c>
      <c r="E8" s="71" t="str">
        <f>Attendance!C10</f>
        <v>PENDING</v>
      </c>
      <c r="F8" s="92"/>
      <c r="G8" s="89"/>
    </row>
    <row r="9" spans="1:7" ht="13.5" customHeight="1">
      <c r="A9" s="93"/>
      <c r="B9" s="73" t="s">
        <v>35</v>
      </c>
      <c r="C9" s="71" t="str">
        <f aca="true" t="shared" si="0" ref="C9:C17">C21</f>
        <v>NA</v>
      </c>
      <c r="D9" s="71" t="str">
        <f aca="true" t="shared" si="1" ref="D9:D17">C33</f>
        <v>NA</v>
      </c>
      <c r="E9" s="94"/>
      <c r="F9" s="92"/>
      <c r="G9" s="89"/>
    </row>
    <row r="10" spans="1:7" ht="13.5" customHeight="1">
      <c r="A10" s="93"/>
      <c r="B10" s="73" t="s">
        <v>20</v>
      </c>
      <c r="C10" s="71" t="str">
        <f t="shared" si="0"/>
        <v>NA</v>
      </c>
      <c r="D10" s="71" t="str">
        <f t="shared" si="1"/>
        <v>NA</v>
      </c>
      <c r="E10" s="95"/>
      <c r="F10" s="92"/>
      <c r="G10" s="89"/>
    </row>
    <row r="11" spans="1:7" ht="13.5" customHeight="1">
      <c r="A11" s="93"/>
      <c r="B11" s="73" t="s">
        <v>19</v>
      </c>
      <c r="C11" s="71" t="str">
        <f t="shared" si="0"/>
        <v>NA</v>
      </c>
      <c r="D11" s="71" t="str">
        <f t="shared" si="1"/>
        <v>NA</v>
      </c>
      <c r="E11" s="95"/>
      <c r="F11" s="92"/>
      <c r="G11" s="89"/>
    </row>
    <row r="12" spans="1:7" ht="13.5" customHeight="1">
      <c r="A12" s="93"/>
      <c r="B12" s="73" t="s">
        <v>37</v>
      </c>
      <c r="C12" s="71" t="str">
        <f t="shared" si="0"/>
        <v>NA</v>
      </c>
      <c r="D12" s="71" t="str">
        <f t="shared" si="1"/>
        <v>NA</v>
      </c>
      <c r="E12" s="95"/>
      <c r="F12" s="92"/>
      <c r="G12" s="89"/>
    </row>
    <row r="13" spans="1:7" ht="13.5" customHeight="1">
      <c r="A13" s="93"/>
      <c r="B13" s="73" t="s">
        <v>38</v>
      </c>
      <c r="C13" s="71" t="str">
        <f t="shared" si="0"/>
        <v>NA</v>
      </c>
      <c r="D13" s="71" t="str">
        <f t="shared" si="1"/>
        <v>NA</v>
      </c>
      <c r="E13" s="95"/>
      <c r="F13" s="92"/>
      <c r="G13" s="89"/>
    </row>
    <row r="14" spans="1:7" ht="13.5" customHeight="1">
      <c r="A14" s="93"/>
      <c r="B14" s="73" t="s">
        <v>39</v>
      </c>
      <c r="C14" s="71" t="str">
        <f t="shared" si="0"/>
        <v>NA</v>
      </c>
      <c r="D14" s="71" t="str">
        <f t="shared" si="1"/>
        <v>NA</v>
      </c>
      <c r="E14" s="95"/>
      <c r="F14" s="92"/>
      <c r="G14" s="89"/>
    </row>
    <row r="15" spans="1:7" ht="13.5" customHeight="1">
      <c r="A15" s="93"/>
      <c r="B15" s="73" t="s">
        <v>36</v>
      </c>
      <c r="C15" s="71" t="str">
        <f t="shared" si="0"/>
        <v>NA</v>
      </c>
      <c r="D15" s="71" t="str">
        <f t="shared" si="1"/>
        <v>NA</v>
      </c>
      <c r="E15" s="95"/>
      <c r="F15" s="92"/>
      <c r="G15" s="89"/>
    </row>
    <row r="16" spans="1:7" ht="13.5" customHeight="1">
      <c r="A16" s="93"/>
      <c r="B16" s="73" t="s">
        <v>40</v>
      </c>
      <c r="C16" s="71" t="str">
        <f t="shared" si="0"/>
        <v>NA</v>
      </c>
      <c r="D16" s="71" t="str">
        <f t="shared" si="1"/>
        <v>NA</v>
      </c>
      <c r="E16" s="95"/>
      <c r="F16" s="92"/>
      <c r="G16" s="89"/>
    </row>
    <row r="17" spans="1:7" ht="13.5" customHeight="1" thickBot="1">
      <c r="A17" s="93"/>
      <c r="B17" s="74" t="s">
        <v>41</v>
      </c>
      <c r="C17" s="71" t="str">
        <f t="shared" si="0"/>
        <v>NA</v>
      </c>
      <c r="D17" s="71" t="str">
        <f t="shared" si="1"/>
        <v>NA</v>
      </c>
      <c r="E17" s="96"/>
      <c r="F17" s="92"/>
      <c r="G17" s="89"/>
    </row>
    <row r="18" spans="1:7" ht="12.75" customHeight="1" thickBot="1">
      <c r="A18" s="67"/>
      <c r="B18" s="67"/>
      <c r="C18" s="89"/>
      <c r="D18" s="89"/>
      <c r="E18" s="89"/>
      <c r="F18" s="89"/>
      <c r="G18" s="89"/>
    </row>
    <row r="19" spans="1:7" ht="42" customHeight="1" thickBot="1">
      <c r="A19" s="116" t="s">
        <v>31</v>
      </c>
      <c r="B19" s="117"/>
      <c r="C19" s="97" t="s">
        <v>22</v>
      </c>
      <c r="D19" s="69" t="s">
        <v>0</v>
      </c>
      <c r="E19" s="98" t="s">
        <v>24</v>
      </c>
      <c r="F19" s="99" t="s">
        <v>27</v>
      </c>
      <c r="G19" s="91" t="s">
        <v>3</v>
      </c>
    </row>
    <row r="20" spans="1:7" ht="13.5" customHeight="1">
      <c r="A20" s="65"/>
      <c r="B20" s="70" t="s">
        <v>18</v>
      </c>
      <c r="C20" s="71" t="str">
        <f>IF(OR(D20="PENDING",E20="PENDING",G20="PENDING"),"PENDING",(IF(OR(D20="NOT MET",AND(E20="NOT MET",OR(F20="NOT MET",G20="NOT MET"))),"NOT MET","MET")))</f>
        <v>PENDING</v>
      </c>
      <c r="D20" s="71" t="str">
        <f>'ELA Details Elem'!C10</f>
        <v>PENDING</v>
      </c>
      <c r="E20" s="71" t="str">
        <f>'ELA Details Elem'!C24</f>
        <v>PENDING</v>
      </c>
      <c r="F20" s="71" t="str">
        <f>'ELA Details Elem'!C37</f>
        <v>NA</v>
      </c>
      <c r="G20" s="71" t="str">
        <f>Attendance!C10</f>
        <v>PENDING</v>
      </c>
    </row>
    <row r="21" spans="1:7" ht="13.5" customHeight="1">
      <c r="A21" s="65"/>
      <c r="B21" s="73" t="s">
        <v>35</v>
      </c>
      <c r="C21" s="100" t="str">
        <f>IF('ELA Details Elem'!H11&lt;40,"NA",(IF(AND(D21="MET",(OR('ELA Details Elem'!H11=40,'ELA Details Elem'!H11=41))),"NA",(IF(AND(D21="MET",OR(E21="MET",(AND(F21="MET",G21="MET")))),"MET","NOT MET")))))</f>
        <v>NA</v>
      </c>
      <c r="D21" s="71" t="str">
        <f>'ELA Details Elem'!C11</f>
        <v>NA</v>
      </c>
      <c r="E21" s="71" t="str">
        <f>'ELA Details Elem'!C25</f>
        <v>NA</v>
      </c>
      <c r="F21" s="71" t="str">
        <f>'ELA Details Elem'!C38</f>
        <v>NA</v>
      </c>
      <c r="G21" s="71" t="str">
        <f>Attendance!C11</f>
        <v>NA</v>
      </c>
    </row>
    <row r="22" spans="1:7" ht="13.5" customHeight="1">
      <c r="A22" s="65"/>
      <c r="B22" s="73" t="s">
        <v>20</v>
      </c>
      <c r="C22" s="100" t="str">
        <f>IF('ELA Details Elem'!H12&lt;40,"NA",(IF(AND(D22="MET",(OR('ELA Details Elem'!H12=40,'ELA Details Elem'!H12=41))),"NA",(IF(AND(D22="MET",OR(E22="MET",(AND(F22="MET",G22="MET")))),"MET","NOT MET")))))</f>
        <v>NA</v>
      </c>
      <c r="D22" s="71" t="str">
        <f>'ELA Details Elem'!C12</f>
        <v>NA</v>
      </c>
      <c r="E22" s="71" t="str">
        <f>'ELA Details Elem'!C26</f>
        <v>NA</v>
      </c>
      <c r="F22" s="71" t="str">
        <f>'ELA Details Elem'!C39</f>
        <v>NA</v>
      </c>
      <c r="G22" s="71" t="str">
        <f>Attendance!C12</f>
        <v>NA</v>
      </c>
    </row>
    <row r="23" spans="1:7" ht="13.5" customHeight="1">
      <c r="A23" s="65"/>
      <c r="B23" s="73" t="s">
        <v>19</v>
      </c>
      <c r="C23" s="100" t="str">
        <f>IF('ELA Details Elem'!H13&lt;40,"NA",(IF(AND(D23="MET",(OR('ELA Details Elem'!H13=40,'ELA Details Elem'!H13=41))),"NA",(IF(AND(D23="MET",OR(E23="MET",(AND(F23="MET",G23="MET")))),"MET","NOT MET")))))</f>
        <v>NA</v>
      </c>
      <c r="D23" s="71" t="str">
        <f>'ELA Details Elem'!C13</f>
        <v>NA</v>
      </c>
      <c r="E23" s="71" t="str">
        <f>'ELA Details Elem'!C27</f>
        <v>NA</v>
      </c>
      <c r="F23" s="71" t="str">
        <f>'ELA Details Elem'!C40</f>
        <v>NA</v>
      </c>
      <c r="G23" s="71" t="str">
        <f>Attendance!C13</f>
        <v>NA</v>
      </c>
    </row>
    <row r="24" spans="1:7" ht="13.5" customHeight="1">
      <c r="A24" s="65"/>
      <c r="B24" s="73" t="s">
        <v>37</v>
      </c>
      <c r="C24" s="100" t="str">
        <f>IF('ELA Details Elem'!H14&lt;40,"NA",(IF(AND(D24="MET",(OR('ELA Details Elem'!H14=40,'ELA Details Elem'!H14=41))),"NA",(IF(AND(D24="MET",OR(E24="MET",(AND(F24="MET",G24="MET")))),"MET","NOT MET")))))</f>
        <v>NA</v>
      </c>
      <c r="D24" s="71" t="str">
        <f>'ELA Details Elem'!C14</f>
        <v>NA</v>
      </c>
      <c r="E24" s="71" t="str">
        <f>'ELA Details Elem'!C28</f>
        <v>NA</v>
      </c>
      <c r="F24" s="71" t="str">
        <f>'ELA Details Elem'!C41</f>
        <v>NA</v>
      </c>
      <c r="G24" s="71" t="str">
        <f>Attendance!C14</f>
        <v>NA</v>
      </c>
    </row>
    <row r="25" spans="1:7" ht="13.5" customHeight="1">
      <c r="A25" s="65"/>
      <c r="B25" s="73" t="s">
        <v>38</v>
      </c>
      <c r="C25" s="100" t="str">
        <f>IF('ELA Details Elem'!H15&lt;40,"NA",(IF(AND(D25="MET",(OR('ELA Details Elem'!H15=40,'ELA Details Elem'!H15=41))),"NA",(IF(AND(D25="MET",OR(E25="MET",(AND(F25="MET",G25="MET")))),"MET","NOT MET")))))</f>
        <v>NA</v>
      </c>
      <c r="D25" s="71" t="str">
        <f>'ELA Details Elem'!C15</f>
        <v>NA</v>
      </c>
      <c r="E25" s="71" t="str">
        <f>'ELA Details Elem'!C29</f>
        <v>NA</v>
      </c>
      <c r="F25" s="71" t="str">
        <f>'ELA Details Elem'!C42</f>
        <v>NA</v>
      </c>
      <c r="G25" s="71" t="str">
        <f>Attendance!C15</f>
        <v>NA</v>
      </c>
    </row>
    <row r="26" spans="1:7" ht="13.5" customHeight="1">
      <c r="A26" s="65"/>
      <c r="B26" s="73" t="s">
        <v>39</v>
      </c>
      <c r="C26" s="100" t="str">
        <f>IF('ELA Details Elem'!H16&lt;40,"NA",(IF(AND(D26="MET",(OR('ELA Details Elem'!H16=40,'ELA Details Elem'!H16=41))),"NA",(IF(AND(D26="MET",OR(E26="MET",(AND(F26="MET",G26="MET")))),"MET","NOT MET")))))</f>
        <v>NA</v>
      </c>
      <c r="D26" s="71" t="str">
        <f>'ELA Details Elem'!C16</f>
        <v>NA</v>
      </c>
      <c r="E26" s="71" t="str">
        <f>'ELA Details Elem'!C30</f>
        <v>NA</v>
      </c>
      <c r="F26" s="71" t="str">
        <f>'ELA Details Elem'!C43</f>
        <v>NA</v>
      </c>
      <c r="G26" s="71" t="str">
        <f>Attendance!C16</f>
        <v>NA</v>
      </c>
    </row>
    <row r="27" spans="1:7" ht="13.5" customHeight="1">
      <c r="A27" s="65"/>
      <c r="B27" s="73" t="s">
        <v>36</v>
      </c>
      <c r="C27" s="100" t="str">
        <f>IF('ELA Details Elem'!H17&lt;40,"NA",(IF(AND(D27="MET",(OR('ELA Details Elem'!H17=40,'ELA Details Elem'!H17=41))),"NA",(IF(AND(D27="MET",OR(E27="MET",(AND(F27="MET",G27="MET")))),"MET","NOT MET")))))</f>
        <v>NA</v>
      </c>
      <c r="D27" s="71" t="str">
        <f>'ELA Details Elem'!C17</f>
        <v>NA</v>
      </c>
      <c r="E27" s="71" t="str">
        <f>'ELA Details Elem'!C31</f>
        <v>NA</v>
      </c>
      <c r="F27" s="71" t="str">
        <f>'ELA Details Elem'!C44</f>
        <v>NA</v>
      </c>
      <c r="G27" s="71" t="str">
        <f>Attendance!C17</f>
        <v>NA</v>
      </c>
    </row>
    <row r="28" spans="1:7" ht="13.5" customHeight="1">
      <c r="A28" s="65"/>
      <c r="B28" s="73" t="s">
        <v>40</v>
      </c>
      <c r="C28" s="100" t="str">
        <f>IF('ELA Details Elem'!H18&lt;40,"NA",(IF(AND(D28="MET",(OR('ELA Details Elem'!H18=40,'ELA Details Elem'!H18=41))),"NA",(IF(AND(D28="MET",OR(E28="MET",(AND(F28="MET",G28="MET")))),"MET","NOT MET")))))</f>
        <v>NA</v>
      </c>
      <c r="D28" s="71" t="str">
        <f>'ELA Details Elem'!C18</f>
        <v>NA</v>
      </c>
      <c r="E28" s="71" t="str">
        <f>'ELA Details Elem'!C32</f>
        <v>NA</v>
      </c>
      <c r="F28" s="71" t="str">
        <f>'ELA Details Elem'!C45</f>
        <v>NA</v>
      </c>
      <c r="G28" s="71" t="str">
        <f>Attendance!C18</f>
        <v>NA</v>
      </c>
    </row>
    <row r="29" spans="1:7" ht="13.5" customHeight="1" thickBot="1">
      <c r="A29" s="65"/>
      <c r="B29" s="74" t="s">
        <v>41</v>
      </c>
      <c r="C29" s="100" t="str">
        <f>IF('ELA Details Elem'!H19&lt;40,"NA",(IF(AND(D29="MET",(OR('ELA Details Elem'!H19=40,'ELA Details Elem'!H19=41))),"NA",(IF(AND(D29="MET",OR(E29="MET",(AND(F29="MET",G29="MET")))),"MET","NOT MET")))))</f>
        <v>NA</v>
      </c>
      <c r="D29" s="71" t="str">
        <f>'ELA Details Elem'!C19</f>
        <v>NA</v>
      </c>
      <c r="E29" s="71" t="str">
        <f>'ELA Details Elem'!C33</f>
        <v>NA</v>
      </c>
      <c r="F29" s="71" t="str">
        <f>'ELA Details Elem'!C46</f>
        <v>NA</v>
      </c>
      <c r="G29" s="71" t="str">
        <f>Attendance!C19</f>
        <v>NA</v>
      </c>
    </row>
    <row r="30" spans="1:7" ht="12.75" customHeight="1" thickBot="1">
      <c r="A30" s="65"/>
      <c r="B30" s="89"/>
      <c r="C30" s="89"/>
      <c r="D30" s="89"/>
      <c r="E30" s="89"/>
      <c r="F30" s="89"/>
      <c r="G30" s="89"/>
    </row>
    <row r="31" spans="1:7" ht="42" customHeight="1" thickBot="1">
      <c r="A31" s="116" t="s">
        <v>32</v>
      </c>
      <c r="B31" s="117"/>
      <c r="C31" s="101" t="s">
        <v>11</v>
      </c>
      <c r="D31" s="69" t="s">
        <v>0</v>
      </c>
      <c r="E31" s="98" t="s">
        <v>24</v>
      </c>
      <c r="F31" s="99" t="s">
        <v>27</v>
      </c>
      <c r="G31" s="102" t="s">
        <v>3</v>
      </c>
    </row>
    <row r="32" spans="1:7" ht="13.5" customHeight="1">
      <c r="A32" s="65"/>
      <c r="B32" s="70" t="s">
        <v>18</v>
      </c>
      <c r="C32" s="71" t="str">
        <f>IF(OR(D32="PENDING",E32="PENDING",G32="PENDING"),"PENDING",(IF(OR(D32="NOT MET",AND(E32="NOT MET",OR(F32="NOT MET",G32="NOT MET"))),"NOT MET","MET")))</f>
        <v>PENDING</v>
      </c>
      <c r="D32" s="71" t="str">
        <f>MathDetailsElem!C10</f>
        <v>PENDING</v>
      </c>
      <c r="E32" s="71" t="str">
        <f>MathDetailsElem!C24</f>
        <v>PENDING</v>
      </c>
      <c r="F32" s="71" t="str">
        <f>MathDetailsElem!C37</f>
        <v>NA</v>
      </c>
      <c r="G32" s="71" t="str">
        <f>Attendance!C10</f>
        <v>PENDING</v>
      </c>
    </row>
    <row r="33" spans="1:7" ht="13.5" customHeight="1">
      <c r="A33" s="65"/>
      <c r="B33" s="73" t="s">
        <v>35</v>
      </c>
      <c r="C33" s="100" t="str">
        <f>IF(MathDetailsElem!H11&lt;40,"NA",(IF(AND(D33="MET",(OR(MathDetailsElem!H11=40,MathDetailsElem!H11=41))),"NA",(IF(AND(D33="MET",OR(E33="MET",(AND(F33="MET",G33="MET")))),"MET","NOT MET")))))</f>
        <v>NA</v>
      </c>
      <c r="D33" s="71" t="str">
        <f>MathDetailsElem!C11</f>
        <v>NA</v>
      </c>
      <c r="E33" s="71" t="str">
        <f>MathDetailsElem!C25</f>
        <v>NA</v>
      </c>
      <c r="F33" s="71" t="str">
        <f>MathDetailsElem!C38</f>
        <v>NA</v>
      </c>
      <c r="G33" s="71" t="str">
        <f>Attendance!C11</f>
        <v>NA</v>
      </c>
    </row>
    <row r="34" spans="1:7" ht="13.5" customHeight="1">
      <c r="A34" s="65"/>
      <c r="B34" s="73" t="s">
        <v>20</v>
      </c>
      <c r="C34" s="100" t="str">
        <f>IF(MathDetailsElem!H12&lt;40,"NA",(IF(AND(D34="MET",(OR(MathDetailsElem!H12=40,MathDetailsElem!H12=41))),"NA",(IF(AND(D34="MET",OR(E34="MET",(AND(F34="MET",G34="MET")))),"MET","NOT MET")))))</f>
        <v>NA</v>
      </c>
      <c r="D34" s="71" t="str">
        <f>MathDetailsElem!C12</f>
        <v>NA</v>
      </c>
      <c r="E34" s="71" t="str">
        <f>MathDetailsElem!C26</f>
        <v>NA</v>
      </c>
      <c r="F34" s="71" t="str">
        <f>MathDetailsElem!C39</f>
        <v>NA</v>
      </c>
      <c r="G34" s="71" t="str">
        <f>Attendance!C12</f>
        <v>NA</v>
      </c>
    </row>
    <row r="35" spans="1:7" ht="13.5" customHeight="1">
      <c r="A35" s="65"/>
      <c r="B35" s="73" t="s">
        <v>19</v>
      </c>
      <c r="C35" s="100" t="str">
        <f>IF(MathDetailsElem!H13&lt;40,"NA",(IF(AND(D35="MET",(OR(MathDetailsElem!H13=40,MathDetailsElem!H13=41))),"NA",(IF(AND(D35="MET",OR(E35="MET",(AND(F35="MET",G35="MET")))),"MET","NOT MET")))))</f>
        <v>NA</v>
      </c>
      <c r="D35" s="71" t="str">
        <f>MathDetailsElem!C13</f>
        <v>NA</v>
      </c>
      <c r="E35" s="71" t="str">
        <f>MathDetailsElem!C27</f>
        <v>NA</v>
      </c>
      <c r="F35" s="71" t="str">
        <f>MathDetailsElem!C40</f>
        <v>NA</v>
      </c>
      <c r="G35" s="71" t="str">
        <f>Attendance!C13</f>
        <v>NA</v>
      </c>
    </row>
    <row r="36" spans="1:7" ht="13.5" customHeight="1">
      <c r="A36" s="65"/>
      <c r="B36" s="73" t="s">
        <v>37</v>
      </c>
      <c r="C36" s="100" t="str">
        <f>IF(MathDetailsElem!H14&lt;40,"NA",(IF(AND(D36="MET",(OR(MathDetailsElem!H14=40,MathDetailsElem!H14=41))),"NA",(IF(AND(D36="MET",OR(E36="MET",(AND(F36="MET",G36="MET")))),"MET","NOT MET")))))</f>
        <v>NA</v>
      </c>
      <c r="D36" s="71" t="str">
        <f>MathDetailsElem!C14</f>
        <v>NA</v>
      </c>
      <c r="E36" s="71" t="str">
        <f>MathDetailsElem!C28</f>
        <v>NA</v>
      </c>
      <c r="F36" s="71" t="str">
        <f>MathDetailsElem!C41</f>
        <v>NA</v>
      </c>
      <c r="G36" s="71" t="str">
        <f>Attendance!C14</f>
        <v>NA</v>
      </c>
    </row>
    <row r="37" spans="1:7" ht="13.5" customHeight="1">
      <c r="A37" s="65"/>
      <c r="B37" s="73" t="s">
        <v>38</v>
      </c>
      <c r="C37" s="100" t="str">
        <f>IF(MathDetailsElem!H15&lt;40,"NA",(IF(AND(D37="MET",(OR(MathDetailsElem!H15=40,MathDetailsElem!H15=41))),"NA",(IF(AND(D37="MET",OR(E37="MET",(AND(F37="MET",G37="MET")))),"MET","NOT MET")))))</f>
        <v>NA</v>
      </c>
      <c r="D37" s="71" t="str">
        <f>MathDetailsElem!C15</f>
        <v>NA</v>
      </c>
      <c r="E37" s="71" t="str">
        <f>MathDetailsElem!C29</f>
        <v>NA</v>
      </c>
      <c r="F37" s="71" t="str">
        <f>MathDetailsElem!C42</f>
        <v>NA</v>
      </c>
      <c r="G37" s="71" t="str">
        <f>Attendance!C15</f>
        <v>NA</v>
      </c>
    </row>
    <row r="38" spans="1:7" ht="13.5" customHeight="1">
      <c r="A38" s="65"/>
      <c r="B38" s="73" t="s">
        <v>39</v>
      </c>
      <c r="C38" s="100" t="str">
        <f>IF(MathDetailsElem!H16&lt;40,"NA",(IF(AND(D38="MET",(OR(MathDetailsElem!H16=40,MathDetailsElem!H16=41))),"NA",(IF(AND(D38="MET",OR(E38="MET",(AND(F38="MET",G38="MET")))),"MET","NOT MET")))))</f>
        <v>NA</v>
      </c>
      <c r="D38" s="71" t="str">
        <f>MathDetailsElem!C16</f>
        <v>NA</v>
      </c>
      <c r="E38" s="71" t="str">
        <f>MathDetailsElem!C30</f>
        <v>NA</v>
      </c>
      <c r="F38" s="71" t="str">
        <f>MathDetailsElem!C43</f>
        <v>NA</v>
      </c>
      <c r="G38" s="71" t="str">
        <f>Attendance!C16</f>
        <v>NA</v>
      </c>
    </row>
    <row r="39" spans="1:7" ht="13.5" customHeight="1">
      <c r="A39" s="65"/>
      <c r="B39" s="73" t="s">
        <v>36</v>
      </c>
      <c r="C39" s="100" t="str">
        <f>IF(MathDetailsElem!H17&lt;40,"NA",(IF(AND(D39="MET",(OR(MathDetailsElem!H17=40,MathDetailsElem!H17=41))),"NA",(IF(AND(D39="MET",OR(E39="MET",(AND(F39="MET",G39="MET")))),"MET","NOT MET")))))</f>
        <v>NA</v>
      </c>
      <c r="D39" s="71" t="str">
        <f>MathDetailsElem!C17</f>
        <v>NA</v>
      </c>
      <c r="E39" s="71" t="str">
        <f>MathDetailsElem!C31</f>
        <v>NA</v>
      </c>
      <c r="F39" s="71" t="str">
        <f>MathDetailsElem!C44</f>
        <v>NA</v>
      </c>
      <c r="G39" s="71" t="str">
        <f>Attendance!C17</f>
        <v>NA</v>
      </c>
    </row>
    <row r="40" spans="1:7" ht="13.5" customHeight="1">
      <c r="A40" s="65"/>
      <c r="B40" s="73" t="s">
        <v>40</v>
      </c>
      <c r="C40" s="100" t="str">
        <f>IF(MathDetailsElem!H18&lt;40,"NA",(IF(AND(D40="MET",(OR(MathDetailsElem!H18=40,MathDetailsElem!H18=41))),"NA",(IF(AND(D40="MET",OR(E40="MET",(AND(F40="MET",G40="MET")))),"MET","NOT MET")))))</f>
        <v>NA</v>
      </c>
      <c r="D40" s="71" t="str">
        <f>MathDetailsElem!C18</f>
        <v>NA</v>
      </c>
      <c r="E40" s="71" t="str">
        <f>MathDetailsElem!C32</f>
        <v>NA</v>
      </c>
      <c r="F40" s="71" t="str">
        <f>MathDetailsElem!C45</f>
        <v>NA</v>
      </c>
      <c r="G40" s="71" t="str">
        <f>Attendance!C18</f>
        <v>NA</v>
      </c>
    </row>
    <row r="41" spans="1:7" ht="13.5" customHeight="1" thickBot="1">
      <c r="A41" s="65"/>
      <c r="B41" s="74" t="s">
        <v>41</v>
      </c>
      <c r="C41" s="100" t="str">
        <f>IF(MathDetailsElem!H19&lt;40,"NA",(IF(AND(D41="MET",(OR(MathDetailsElem!H19=40,MathDetailsElem!H19=41))),"NA",(IF(AND(D41="MET",OR(E41="MET",(AND(F41="MET",G41="MET")))),"MET","NOT MET")))))</f>
        <v>NA</v>
      </c>
      <c r="D41" s="71" t="str">
        <f>MathDetailsElem!C19</f>
        <v>NA</v>
      </c>
      <c r="E41" s="71" t="str">
        <f>MathDetailsElem!C33</f>
        <v>NA</v>
      </c>
      <c r="F41" s="71" t="str">
        <f>MathDetailsElem!C46</f>
        <v>NA</v>
      </c>
      <c r="G41" s="71" t="str">
        <f>Attendance!C19</f>
        <v>NA</v>
      </c>
    </row>
  </sheetData>
  <sheetProtection sheet="1" objects="1" scenarios="1"/>
  <mergeCells count="7">
    <mergeCell ref="A31:B31"/>
    <mergeCell ref="A1:G1"/>
    <mergeCell ref="A7:B7"/>
    <mergeCell ref="A19:B19"/>
    <mergeCell ref="A2:G2"/>
    <mergeCell ref="B6:F6"/>
    <mergeCell ref="D3:F3"/>
  </mergeCells>
  <conditionalFormatting sqref="F30:F31 D32:F41 D20:G20 D21:F29 G3 C8:E17 D30:E30 G21:G41 C20:C41">
    <cfRule type="cellIs" priority="1" dxfId="0" operator="equal" stopIfTrue="1">
      <formula>"MET"</formula>
    </cfRule>
    <cfRule type="cellIs" priority="2" dxfId="1" operator="equal" stopIfTrue="1">
      <formula>"NOT MET"</formula>
    </cfRule>
    <cfRule type="cellIs" priority="3" dxfId="2" operator="equal" stopIfTrue="1">
      <formula>"NA"</formula>
    </cfRule>
  </conditionalFormatting>
  <printOptions/>
  <pageMargins left="0.5" right="0.5" top="1" bottom="0.75" header="0.5" footer="0.5"/>
  <pageSetup horizontalDpi="600" verticalDpi="600" orientation="portrait" r:id="rId1"/>
  <headerFooter alignWithMargins="0">
    <oddHeader>&amp;L&amp;A</oddHeader>
  </headerFooter>
</worksheet>
</file>

<file path=xl/worksheets/sheet3.xml><?xml version="1.0" encoding="utf-8"?>
<worksheet xmlns="http://schemas.openxmlformats.org/spreadsheetml/2006/main" xmlns:r="http://schemas.openxmlformats.org/officeDocument/2006/relationships">
  <dimension ref="A1:Y46"/>
  <sheetViews>
    <sheetView workbookViewId="0" topLeftCell="A4">
      <selection activeCell="D15" sqref="D15"/>
    </sheetView>
  </sheetViews>
  <sheetFormatPr defaultColWidth="9.140625" defaultRowHeight="12.75"/>
  <cols>
    <col min="1" max="1" width="11.00390625" style="0" customWidth="1"/>
    <col min="2" max="2" width="27.00390625" style="0" customWidth="1"/>
    <col min="3" max="3" width="9.28125" style="0" customWidth="1"/>
    <col min="4" max="4" width="6.7109375" style="0" customWidth="1"/>
    <col min="5" max="5" width="6.28125" style="0" customWidth="1"/>
    <col min="6" max="6" width="7.7109375" style="0" customWidth="1"/>
    <col min="7" max="7" width="7.140625" style="0" customWidth="1"/>
    <col min="8" max="8" width="8.7109375" style="0" customWidth="1"/>
    <col min="9" max="9" width="7.140625" style="0" customWidth="1"/>
    <col min="10" max="10" width="7.7109375" style="0" customWidth="1"/>
  </cols>
  <sheetData>
    <row r="1" spans="1:25" s="8" customFormat="1" ht="21" customHeight="1">
      <c r="A1" s="126" t="s">
        <v>79</v>
      </c>
      <c r="B1" s="126"/>
      <c r="C1" s="126"/>
      <c r="D1" s="126"/>
      <c r="E1" s="126"/>
      <c r="F1" s="126"/>
      <c r="G1" s="126"/>
      <c r="H1" s="126"/>
      <c r="I1" s="126"/>
      <c r="J1" s="7"/>
      <c r="K1" s="7"/>
      <c r="L1" s="7"/>
      <c r="M1" s="7"/>
      <c r="N1" s="7"/>
      <c r="O1" s="7"/>
      <c r="P1" s="7"/>
      <c r="Q1" s="7"/>
      <c r="R1" s="7"/>
      <c r="S1" s="7"/>
      <c r="T1" s="7"/>
      <c r="U1" s="7"/>
      <c r="V1" s="7"/>
      <c r="W1" s="7"/>
      <c r="X1" s="7"/>
      <c r="Y1" s="9"/>
    </row>
    <row r="2" spans="1:25" s="8" customFormat="1" ht="18" customHeight="1">
      <c r="A2" s="125" t="s">
        <v>25</v>
      </c>
      <c r="B2" s="125"/>
      <c r="C2" s="125"/>
      <c r="D2" s="125"/>
      <c r="E2" s="125"/>
      <c r="F2" s="125"/>
      <c r="G2" s="125"/>
      <c r="H2" s="125"/>
      <c r="I2" s="125"/>
      <c r="J2" s="7"/>
      <c r="K2" s="7"/>
      <c r="L2" s="7"/>
      <c r="M2" s="7"/>
      <c r="N2" s="7"/>
      <c r="O2" s="7"/>
      <c r="P2" s="7"/>
      <c r="Q2" s="7"/>
      <c r="R2" s="7"/>
      <c r="S2" s="7"/>
      <c r="T2" s="7"/>
      <c r="U2" s="7"/>
      <c r="V2" s="7"/>
      <c r="W2" s="7"/>
      <c r="X2" s="7"/>
      <c r="Y2" s="9"/>
    </row>
    <row r="3" spans="1:25" s="8" customFormat="1" ht="8.25" customHeight="1">
      <c r="A3" s="23"/>
      <c r="B3" s="23"/>
      <c r="C3" s="23"/>
      <c r="D3" s="23"/>
      <c r="E3" s="23"/>
      <c r="F3" s="23"/>
      <c r="G3" s="23"/>
      <c r="H3" s="23"/>
      <c r="I3" s="23"/>
      <c r="J3" s="7"/>
      <c r="K3" s="7"/>
      <c r="L3" s="7"/>
      <c r="M3" s="7"/>
      <c r="N3" s="7"/>
      <c r="O3" s="7"/>
      <c r="P3" s="7"/>
      <c r="Q3" s="7"/>
      <c r="R3" s="7"/>
      <c r="S3" s="7"/>
      <c r="T3" s="7"/>
      <c r="U3" s="7"/>
      <c r="V3" s="7"/>
      <c r="W3" s="7"/>
      <c r="X3" s="7"/>
      <c r="Y3" s="9"/>
    </row>
    <row r="4" spans="1:12" s="8" customFormat="1" ht="16.5" customHeight="1">
      <c r="A4" s="6" t="s">
        <v>17</v>
      </c>
      <c r="B4" s="33" t="str">
        <f>' Summary Elem'!B3</f>
        <v>Evergreen</v>
      </c>
      <c r="C4" s="12"/>
      <c r="D4" s="10"/>
      <c r="E4" s="10"/>
      <c r="F4" s="10"/>
      <c r="G4" s="126"/>
      <c r="H4" s="126"/>
      <c r="I4" s="126"/>
      <c r="J4" s="10"/>
      <c r="K4" s="10"/>
      <c r="L4" s="10"/>
    </row>
    <row r="5" spans="1:11" s="8" customFormat="1" ht="16.5" customHeight="1">
      <c r="A5" s="6" t="s">
        <v>57</v>
      </c>
      <c r="B5" s="33" t="str">
        <f>' Summary Elem'!B4</f>
        <v>Pine Elementary School</v>
      </c>
      <c r="C5" s="12"/>
      <c r="D5" s="10"/>
      <c r="E5" s="10"/>
      <c r="F5" s="10"/>
      <c r="G5" s="10"/>
      <c r="H5" s="10"/>
      <c r="I5" s="10"/>
      <c r="J5" s="10"/>
      <c r="K5" s="10"/>
    </row>
    <row r="6" spans="1:9" ht="13.5" customHeight="1">
      <c r="A6" s="3"/>
      <c r="B6" s="3"/>
      <c r="C6" s="24"/>
      <c r="D6" s="24"/>
      <c r="E6" s="24"/>
      <c r="F6" s="24"/>
      <c r="G6" s="24"/>
      <c r="H6" s="24"/>
      <c r="I6" s="24"/>
    </row>
    <row r="7" spans="1:11" ht="16.5" customHeight="1" thickBot="1">
      <c r="A7" s="4"/>
      <c r="B7" s="5"/>
      <c r="C7" s="40"/>
      <c r="D7" s="40"/>
      <c r="E7" s="40"/>
      <c r="F7" s="133" t="s">
        <v>59</v>
      </c>
      <c r="G7" s="133"/>
      <c r="H7" s="133"/>
      <c r="I7" s="105">
        <v>94.5</v>
      </c>
      <c r="K7" s="1"/>
    </row>
    <row r="8" spans="1:9" ht="16.5" thickBot="1">
      <c r="A8" s="5"/>
      <c r="B8" s="15"/>
      <c r="C8" s="127" t="s">
        <v>0</v>
      </c>
      <c r="D8" s="131" t="s">
        <v>0</v>
      </c>
      <c r="E8" s="132"/>
      <c r="F8" s="131" t="s">
        <v>14</v>
      </c>
      <c r="G8" s="132"/>
      <c r="H8" s="42" t="s">
        <v>0</v>
      </c>
      <c r="I8" s="32" t="s">
        <v>0</v>
      </c>
    </row>
    <row r="9" spans="1:9" ht="16.5" thickBot="1">
      <c r="A9" s="129" t="s">
        <v>0</v>
      </c>
      <c r="B9" s="130"/>
      <c r="C9" s="128"/>
      <c r="D9" s="16" t="s">
        <v>72</v>
      </c>
      <c r="E9" s="16" t="s">
        <v>80</v>
      </c>
      <c r="F9" s="16" t="s">
        <v>72</v>
      </c>
      <c r="G9" s="16" t="s">
        <v>80</v>
      </c>
      <c r="H9" s="43" t="s">
        <v>77</v>
      </c>
      <c r="I9" s="44" t="s">
        <v>4</v>
      </c>
    </row>
    <row r="10" spans="1:9" ht="16.5" thickBot="1">
      <c r="A10" s="4"/>
      <c r="B10" s="17" t="s">
        <v>18</v>
      </c>
      <c r="C10" s="34" t="str">
        <f>IF((D10+E10+F10+G10)&gt;39,(IF(I10&gt;=$I$7,"MET","NOT MET")),"PENDING")</f>
        <v>PENDING</v>
      </c>
      <c r="D10" s="106"/>
      <c r="E10" s="45"/>
      <c r="F10" s="46"/>
      <c r="G10" s="47"/>
      <c r="H10" s="48">
        <f aca="true" t="shared" si="0" ref="H10:H19">D10+E10+F10+G10</f>
        <v>0</v>
      </c>
      <c r="I10" s="49" t="e">
        <f aca="true" t="shared" si="1" ref="I10:I19">100*(D10+E10)/(D10+E10+F10+G10)</f>
        <v>#DIV/0!</v>
      </c>
    </row>
    <row r="11" spans="1:9" ht="16.5" thickBot="1">
      <c r="A11" s="4"/>
      <c r="B11" s="18" t="s">
        <v>35</v>
      </c>
      <c r="C11" s="34" t="str">
        <f aca="true" t="shared" si="2" ref="C11:C19">IF((D11+E11+F11+G11)&gt;39,(IF(I11&gt;=$I$7,"MET","NOT MET")),"NA")</f>
        <v>NA</v>
      </c>
      <c r="D11" s="50"/>
      <c r="E11" s="50"/>
      <c r="F11" s="51"/>
      <c r="G11" s="52"/>
      <c r="H11" s="48">
        <f t="shared" si="0"/>
        <v>0</v>
      </c>
      <c r="I11" s="49" t="e">
        <f t="shared" si="1"/>
        <v>#DIV/0!</v>
      </c>
    </row>
    <row r="12" spans="1:9" ht="16.5" thickBot="1">
      <c r="A12" s="4"/>
      <c r="B12" s="18" t="s">
        <v>20</v>
      </c>
      <c r="C12" s="34" t="str">
        <f t="shared" si="2"/>
        <v>NA</v>
      </c>
      <c r="D12" s="50"/>
      <c r="E12" s="50"/>
      <c r="F12" s="51"/>
      <c r="G12" s="52"/>
      <c r="H12" s="48">
        <f t="shared" si="0"/>
        <v>0</v>
      </c>
      <c r="I12" s="49" t="e">
        <f t="shared" si="1"/>
        <v>#DIV/0!</v>
      </c>
    </row>
    <row r="13" spans="1:9" ht="16.5" thickBot="1">
      <c r="A13" s="4"/>
      <c r="B13" s="18" t="s">
        <v>19</v>
      </c>
      <c r="C13" s="34" t="str">
        <f t="shared" si="2"/>
        <v>NA</v>
      </c>
      <c r="D13" s="50"/>
      <c r="E13" s="50"/>
      <c r="F13" s="51"/>
      <c r="G13" s="52"/>
      <c r="H13" s="48">
        <f t="shared" si="0"/>
        <v>0</v>
      </c>
      <c r="I13" s="49" t="e">
        <f t="shared" si="1"/>
        <v>#DIV/0!</v>
      </c>
    </row>
    <row r="14" spans="1:9" ht="16.5" thickBot="1">
      <c r="A14" s="4"/>
      <c r="B14" s="18" t="s">
        <v>37</v>
      </c>
      <c r="C14" s="34" t="str">
        <f t="shared" si="2"/>
        <v>NA</v>
      </c>
      <c r="D14" s="50"/>
      <c r="E14" s="50"/>
      <c r="F14" s="51"/>
      <c r="G14" s="52"/>
      <c r="H14" s="48">
        <f t="shared" si="0"/>
        <v>0</v>
      </c>
      <c r="I14" s="49" t="e">
        <f t="shared" si="1"/>
        <v>#DIV/0!</v>
      </c>
    </row>
    <row r="15" spans="1:9" ht="16.5" thickBot="1">
      <c r="A15" s="4"/>
      <c r="B15" s="18" t="s">
        <v>38</v>
      </c>
      <c r="C15" s="34" t="str">
        <f t="shared" si="2"/>
        <v>NA</v>
      </c>
      <c r="D15" s="50"/>
      <c r="E15" s="50"/>
      <c r="F15" s="51"/>
      <c r="G15" s="52"/>
      <c r="H15" s="48">
        <f t="shared" si="0"/>
        <v>0</v>
      </c>
      <c r="I15" s="49" t="e">
        <f t="shared" si="1"/>
        <v>#DIV/0!</v>
      </c>
    </row>
    <row r="16" spans="1:9" ht="16.5" thickBot="1">
      <c r="A16" s="4"/>
      <c r="B16" s="18" t="s">
        <v>39</v>
      </c>
      <c r="C16" s="34" t="str">
        <f t="shared" si="2"/>
        <v>NA</v>
      </c>
      <c r="D16" s="50"/>
      <c r="E16" s="50"/>
      <c r="F16" s="51"/>
      <c r="G16" s="52"/>
      <c r="H16" s="48">
        <f t="shared" si="0"/>
        <v>0</v>
      </c>
      <c r="I16" s="49" t="e">
        <f t="shared" si="1"/>
        <v>#DIV/0!</v>
      </c>
    </row>
    <row r="17" spans="1:9" ht="16.5" thickBot="1">
      <c r="A17" s="4"/>
      <c r="B17" s="18" t="s">
        <v>36</v>
      </c>
      <c r="C17" s="34" t="str">
        <f t="shared" si="2"/>
        <v>NA</v>
      </c>
      <c r="D17" s="50"/>
      <c r="E17" s="50"/>
      <c r="F17" s="51"/>
      <c r="G17" s="52"/>
      <c r="H17" s="48">
        <f t="shared" si="0"/>
        <v>0</v>
      </c>
      <c r="I17" s="49" t="e">
        <f t="shared" si="1"/>
        <v>#DIV/0!</v>
      </c>
    </row>
    <row r="18" spans="1:9" ht="16.5" thickBot="1">
      <c r="A18" s="4"/>
      <c r="B18" s="18" t="s">
        <v>40</v>
      </c>
      <c r="C18" s="34" t="str">
        <f t="shared" si="2"/>
        <v>NA</v>
      </c>
      <c r="D18" s="50"/>
      <c r="E18" s="50"/>
      <c r="F18" s="51"/>
      <c r="G18" s="52"/>
      <c r="H18" s="48">
        <f t="shared" si="0"/>
        <v>0</v>
      </c>
      <c r="I18" s="49" t="e">
        <f t="shared" si="1"/>
        <v>#DIV/0!</v>
      </c>
    </row>
    <row r="19" spans="1:9" ht="16.5" thickBot="1">
      <c r="A19" s="4"/>
      <c r="B19" s="19" t="s">
        <v>41</v>
      </c>
      <c r="C19" s="34" t="str">
        <f t="shared" si="2"/>
        <v>NA</v>
      </c>
      <c r="D19" s="53"/>
      <c r="E19" s="53"/>
      <c r="F19" s="54"/>
      <c r="G19" s="55"/>
      <c r="H19" s="48">
        <f t="shared" si="0"/>
        <v>0</v>
      </c>
      <c r="I19" s="49" t="e">
        <f t="shared" si="1"/>
        <v>#DIV/0!</v>
      </c>
    </row>
    <row r="20" spans="1:7" ht="15.75">
      <c r="A20" s="4"/>
      <c r="B20" s="29"/>
      <c r="C20" s="30"/>
      <c r="D20" s="22"/>
      <c r="E20" s="22"/>
      <c r="F20" s="22"/>
      <c r="G20" s="22"/>
    </row>
    <row r="21" spans="1:9" ht="17.25" customHeight="1" thickBot="1">
      <c r="A21" s="4"/>
      <c r="B21" s="4"/>
      <c r="G21" s="139" t="s">
        <v>60</v>
      </c>
      <c r="H21" s="139"/>
      <c r="I21" s="31">
        <v>50</v>
      </c>
    </row>
    <row r="22" spans="1:10" ht="13.5" customHeight="1" thickBot="1">
      <c r="A22" s="129"/>
      <c r="B22" s="130"/>
      <c r="C22" s="113" t="s">
        <v>24</v>
      </c>
      <c r="D22" s="115" t="s">
        <v>74</v>
      </c>
      <c r="E22" s="124"/>
      <c r="F22" s="115" t="s">
        <v>75</v>
      </c>
      <c r="G22" s="124"/>
      <c r="H22" s="113" t="s">
        <v>30</v>
      </c>
      <c r="I22" s="113" t="s">
        <v>2</v>
      </c>
      <c r="J22" s="111" t="s">
        <v>28</v>
      </c>
    </row>
    <row r="23" spans="1:10" ht="15" customHeight="1" thickBot="1">
      <c r="A23" s="129" t="s">
        <v>24</v>
      </c>
      <c r="B23" s="136"/>
      <c r="C23" s="114"/>
      <c r="D23" s="13" t="s">
        <v>33</v>
      </c>
      <c r="E23" s="13" t="s">
        <v>29</v>
      </c>
      <c r="F23" s="13" t="s">
        <v>33</v>
      </c>
      <c r="G23" s="13" t="s">
        <v>29</v>
      </c>
      <c r="H23" s="114"/>
      <c r="I23" s="114"/>
      <c r="J23" s="112"/>
    </row>
    <row r="24" spans="2:10" ht="13.5" thickBot="1">
      <c r="B24" s="17" t="s">
        <v>18</v>
      </c>
      <c r="C24" s="34" t="str">
        <f>IF((D24+F24)&gt;41,(IF(OR(H24&gt;=$I$21,J24&gt;=$I$21),"MET","NOT MET")),"PENDING")</f>
        <v>PENDING</v>
      </c>
      <c r="D24" s="45"/>
      <c r="E24" s="45"/>
      <c r="F24" s="45"/>
      <c r="G24" s="45"/>
      <c r="H24" s="20" t="e">
        <f aca="true" t="shared" si="3" ref="H24:H33">100*(E24+G24)/(D24+F24)</f>
        <v>#DIV/0!</v>
      </c>
      <c r="I24" s="20" t="str">
        <f aca="true" t="shared" si="4" ref="I24:I33">IF((D24+F24)&gt;41,233*SQRT(0.25/((D24+F24)/2)),"*")</f>
        <v>*</v>
      </c>
      <c r="J24" s="20" t="str">
        <f aca="true" t="shared" si="5" ref="J24:J32">IF((D24+F24)&gt;41,H24+I24,"*")</f>
        <v>*</v>
      </c>
    </row>
    <row r="25" spans="2:10" ht="13.5" thickBot="1">
      <c r="B25" s="18" t="s">
        <v>35</v>
      </c>
      <c r="C25" s="26" t="str">
        <f aca="true" t="shared" si="6" ref="C25:C33">IF((D25+F25)&gt;41,(IF(OR(H25&gt;=$I$21,J25&gt;=$I$21),"MET","NOT MET")),"NA")</f>
        <v>NA</v>
      </c>
      <c r="D25" s="50"/>
      <c r="E25" s="50"/>
      <c r="F25" s="50"/>
      <c r="G25" s="50"/>
      <c r="H25" s="20" t="e">
        <f t="shared" si="3"/>
        <v>#DIV/0!</v>
      </c>
      <c r="I25" s="20" t="str">
        <f t="shared" si="4"/>
        <v>*</v>
      </c>
      <c r="J25" s="20" t="str">
        <f t="shared" si="5"/>
        <v>*</v>
      </c>
    </row>
    <row r="26" spans="2:10" ht="13.5" thickBot="1">
      <c r="B26" s="18" t="s">
        <v>20</v>
      </c>
      <c r="C26" s="26" t="str">
        <f t="shared" si="6"/>
        <v>NA</v>
      </c>
      <c r="D26" s="50"/>
      <c r="E26" s="50"/>
      <c r="F26" s="50"/>
      <c r="G26" s="50"/>
      <c r="H26" s="20" t="e">
        <f t="shared" si="3"/>
        <v>#DIV/0!</v>
      </c>
      <c r="I26" s="20" t="str">
        <f t="shared" si="4"/>
        <v>*</v>
      </c>
      <c r="J26" s="20" t="str">
        <f t="shared" si="5"/>
        <v>*</v>
      </c>
    </row>
    <row r="27" spans="2:10" ht="13.5" thickBot="1">
      <c r="B27" s="18" t="s">
        <v>19</v>
      </c>
      <c r="C27" s="26" t="str">
        <f t="shared" si="6"/>
        <v>NA</v>
      </c>
      <c r="D27" s="50"/>
      <c r="E27" s="50"/>
      <c r="F27" s="50"/>
      <c r="G27" s="50"/>
      <c r="H27" s="20" t="e">
        <f t="shared" si="3"/>
        <v>#DIV/0!</v>
      </c>
      <c r="I27" s="20" t="str">
        <f t="shared" si="4"/>
        <v>*</v>
      </c>
      <c r="J27" s="20" t="str">
        <f t="shared" si="5"/>
        <v>*</v>
      </c>
    </row>
    <row r="28" spans="2:10" ht="13.5" thickBot="1">
      <c r="B28" s="18" t="s">
        <v>37</v>
      </c>
      <c r="C28" s="26" t="str">
        <f t="shared" si="6"/>
        <v>NA</v>
      </c>
      <c r="D28" s="50"/>
      <c r="E28" s="50"/>
      <c r="F28" s="50"/>
      <c r="G28" s="50"/>
      <c r="H28" s="20" t="e">
        <f t="shared" si="3"/>
        <v>#DIV/0!</v>
      </c>
      <c r="I28" s="20" t="str">
        <f t="shared" si="4"/>
        <v>*</v>
      </c>
      <c r="J28" s="20" t="str">
        <f t="shared" si="5"/>
        <v>*</v>
      </c>
    </row>
    <row r="29" spans="2:10" ht="13.5" thickBot="1">
      <c r="B29" s="18" t="s">
        <v>38</v>
      </c>
      <c r="C29" s="26" t="str">
        <f t="shared" si="6"/>
        <v>NA</v>
      </c>
      <c r="D29" s="50"/>
      <c r="E29" s="50"/>
      <c r="F29" s="50"/>
      <c r="G29" s="50"/>
      <c r="H29" s="20" t="e">
        <f t="shared" si="3"/>
        <v>#DIV/0!</v>
      </c>
      <c r="I29" s="20" t="str">
        <f t="shared" si="4"/>
        <v>*</v>
      </c>
      <c r="J29" s="20" t="str">
        <f t="shared" si="5"/>
        <v>*</v>
      </c>
    </row>
    <row r="30" spans="2:10" ht="13.5" thickBot="1">
      <c r="B30" s="18" t="s">
        <v>39</v>
      </c>
      <c r="C30" s="26" t="str">
        <f t="shared" si="6"/>
        <v>NA</v>
      </c>
      <c r="D30" s="50"/>
      <c r="E30" s="50"/>
      <c r="F30" s="50"/>
      <c r="G30" s="50"/>
      <c r="H30" s="20" t="e">
        <f t="shared" si="3"/>
        <v>#DIV/0!</v>
      </c>
      <c r="I30" s="20" t="str">
        <f t="shared" si="4"/>
        <v>*</v>
      </c>
      <c r="J30" s="20" t="str">
        <f t="shared" si="5"/>
        <v>*</v>
      </c>
    </row>
    <row r="31" spans="2:10" ht="13.5" thickBot="1">
      <c r="B31" s="18" t="s">
        <v>36</v>
      </c>
      <c r="C31" s="26" t="str">
        <f t="shared" si="6"/>
        <v>NA</v>
      </c>
      <c r="D31" s="50"/>
      <c r="E31" s="50"/>
      <c r="F31" s="50"/>
      <c r="G31" s="50"/>
      <c r="H31" s="20" t="e">
        <f t="shared" si="3"/>
        <v>#DIV/0!</v>
      </c>
      <c r="I31" s="20" t="str">
        <f t="shared" si="4"/>
        <v>*</v>
      </c>
      <c r="J31" s="20" t="str">
        <f t="shared" si="5"/>
        <v>*</v>
      </c>
    </row>
    <row r="32" spans="2:10" ht="13.5" thickBot="1">
      <c r="B32" s="18" t="s">
        <v>40</v>
      </c>
      <c r="C32" s="26" t="str">
        <f t="shared" si="6"/>
        <v>NA</v>
      </c>
      <c r="D32" s="50"/>
      <c r="E32" s="50"/>
      <c r="F32" s="50"/>
      <c r="G32" s="50"/>
      <c r="H32" s="20" t="e">
        <f t="shared" si="3"/>
        <v>#DIV/0!</v>
      </c>
      <c r="I32" s="20" t="str">
        <f t="shared" si="4"/>
        <v>*</v>
      </c>
      <c r="J32" s="20" t="str">
        <f t="shared" si="5"/>
        <v>*</v>
      </c>
    </row>
    <row r="33" spans="2:10" ht="13.5" thickBot="1">
      <c r="B33" s="19" t="s">
        <v>41</v>
      </c>
      <c r="C33" s="26" t="str">
        <f t="shared" si="6"/>
        <v>NA</v>
      </c>
      <c r="D33" s="53"/>
      <c r="E33" s="53"/>
      <c r="F33" s="53"/>
      <c r="G33" s="53"/>
      <c r="H33" s="20" t="e">
        <f t="shared" si="3"/>
        <v>#DIV/0!</v>
      </c>
      <c r="I33" s="20" t="str">
        <f t="shared" si="4"/>
        <v>*</v>
      </c>
      <c r="J33" s="20" t="str">
        <f>IF((D19+F19)&gt;41,H33+I33,"*")</f>
        <v>*</v>
      </c>
    </row>
    <row r="34" ht="13.5" customHeight="1" thickBot="1"/>
    <row r="35" spans="1:13" ht="13.5" customHeight="1" thickBot="1">
      <c r="A35" s="134"/>
      <c r="B35" s="135"/>
      <c r="C35" s="140" t="s">
        <v>27</v>
      </c>
      <c r="D35" s="137" t="s">
        <v>1</v>
      </c>
      <c r="E35" s="138"/>
      <c r="F35" s="142" t="s">
        <v>53</v>
      </c>
      <c r="G35" s="113" t="s">
        <v>26</v>
      </c>
      <c r="H35" s="27"/>
      <c r="I35" s="14"/>
      <c r="M35" s="1"/>
    </row>
    <row r="36" spans="1:8" ht="25.5" customHeight="1" thickBot="1">
      <c r="A36" s="134" t="s">
        <v>27</v>
      </c>
      <c r="B36" s="135"/>
      <c r="C36" s="114"/>
      <c r="D36" s="16" t="s">
        <v>72</v>
      </c>
      <c r="E36" s="16" t="s">
        <v>80</v>
      </c>
      <c r="F36" s="143"/>
      <c r="G36" s="141"/>
      <c r="H36" s="27"/>
    </row>
    <row r="37" spans="2:8" ht="13.5" thickBot="1">
      <c r="B37" s="17" t="s">
        <v>18</v>
      </c>
      <c r="C37" s="25" t="str">
        <f aca="true" t="shared" si="7" ref="C37:C46">IF((D24+F24)&gt;41,(IF(C24="MET","NA",IF(F37&gt;=G37,"MET","NOT MET"))),"NA")</f>
        <v>NA</v>
      </c>
      <c r="D37" s="20" t="e">
        <f aca="true" t="shared" si="8" ref="D37:D46">100*E24/D24</f>
        <v>#DIV/0!</v>
      </c>
      <c r="E37" s="20" t="e">
        <f aca="true" t="shared" si="9" ref="E37:E46">100*G24/F24</f>
        <v>#DIV/0!</v>
      </c>
      <c r="F37" s="21" t="e">
        <f aca="true" t="shared" si="10" ref="F37:F46">E37-D37</f>
        <v>#DIV/0!</v>
      </c>
      <c r="G37" s="21" t="str">
        <f>IF((D24+F24)&gt;41,(100-D37)/10," *")</f>
        <v> *</v>
      </c>
      <c r="H37" s="28"/>
    </row>
    <row r="38" spans="2:8" ht="13.5" thickBot="1">
      <c r="B38" s="18" t="s">
        <v>35</v>
      </c>
      <c r="C38" s="25" t="str">
        <f t="shared" si="7"/>
        <v>NA</v>
      </c>
      <c r="D38" s="20" t="e">
        <f t="shared" si="8"/>
        <v>#DIV/0!</v>
      </c>
      <c r="E38" s="20" t="e">
        <f t="shared" si="9"/>
        <v>#DIV/0!</v>
      </c>
      <c r="F38" s="21" t="e">
        <f t="shared" si="10"/>
        <v>#DIV/0!</v>
      </c>
      <c r="G38" s="21" t="str">
        <f aca="true" t="shared" si="11" ref="G38:G46">IF((D25+F25)&gt;41,(100-D38)/10," *")</f>
        <v> *</v>
      </c>
      <c r="H38" s="28"/>
    </row>
    <row r="39" spans="2:8" ht="13.5" thickBot="1">
      <c r="B39" s="18" t="s">
        <v>20</v>
      </c>
      <c r="C39" s="25" t="str">
        <f t="shared" si="7"/>
        <v>NA</v>
      </c>
      <c r="D39" s="20" t="e">
        <f t="shared" si="8"/>
        <v>#DIV/0!</v>
      </c>
      <c r="E39" s="20" t="e">
        <f t="shared" si="9"/>
        <v>#DIV/0!</v>
      </c>
      <c r="F39" s="21" t="e">
        <f t="shared" si="10"/>
        <v>#DIV/0!</v>
      </c>
      <c r="G39" s="21" t="str">
        <f t="shared" si="11"/>
        <v> *</v>
      </c>
      <c r="H39" s="28"/>
    </row>
    <row r="40" spans="2:8" ht="13.5" thickBot="1">
      <c r="B40" s="18" t="s">
        <v>19</v>
      </c>
      <c r="C40" s="25" t="str">
        <f t="shared" si="7"/>
        <v>NA</v>
      </c>
      <c r="D40" s="20" t="e">
        <f t="shared" si="8"/>
        <v>#DIV/0!</v>
      </c>
      <c r="E40" s="20" t="e">
        <f t="shared" si="9"/>
        <v>#DIV/0!</v>
      </c>
      <c r="F40" s="21" t="e">
        <f t="shared" si="10"/>
        <v>#DIV/0!</v>
      </c>
      <c r="G40" s="21" t="str">
        <f t="shared" si="11"/>
        <v> *</v>
      </c>
      <c r="H40" s="28"/>
    </row>
    <row r="41" spans="2:8" ht="13.5" thickBot="1">
      <c r="B41" s="18" t="s">
        <v>37</v>
      </c>
      <c r="C41" s="25" t="str">
        <f t="shared" si="7"/>
        <v>NA</v>
      </c>
      <c r="D41" s="20" t="e">
        <f t="shared" si="8"/>
        <v>#DIV/0!</v>
      </c>
      <c r="E41" s="20" t="e">
        <f t="shared" si="9"/>
        <v>#DIV/0!</v>
      </c>
      <c r="F41" s="21" t="e">
        <f t="shared" si="10"/>
        <v>#DIV/0!</v>
      </c>
      <c r="G41" s="21" t="str">
        <f t="shared" si="11"/>
        <v> *</v>
      </c>
      <c r="H41" s="28"/>
    </row>
    <row r="42" spans="2:8" ht="13.5" thickBot="1">
      <c r="B42" s="18" t="s">
        <v>38</v>
      </c>
      <c r="C42" s="25" t="str">
        <f t="shared" si="7"/>
        <v>NA</v>
      </c>
      <c r="D42" s="20" t="e">
        <f t="shared" si="8"/>
        <v>#DIV/0!</v>
      </c>
      <c r="E42" s="20" t="e">
        <f t="shared" si="9"/>
        <v>#DIV/0!</v>
      </c>
      <c r="F42" s="21" t="e">
        <f t="shared" si="10"/>
        <v>#DIV/0!</v>
      </c>
      <c r="G42" s="21" t="str">
        <f t="shared" si="11"/>
        <v> *</v>
      </c>
      <c r="H42" s="28"/>
    </row>
    <row r="43" spans="2:8" ht="13.5" thickBot="1">
      <c r="B43" s="18" t="s">
        <v>39</v>
      </c>
      <c r="C43" s="25" t="str">
        <f t="shared" si="7"/>
        <v>NA</v>
      </c>
      <c r="D43" s="20" t="e">
        <f t="shared" si="8"/>
        <v>#DIV/0!</v>
      </c>
      <c r="E43" s="20" t="e">
        <f t="shared" si="9"/>
        <v>#DIV/0!</v>
      </c>
      <c r="F43" s="21" t="e">
        <f t="shared" si="10"/>
        <v>#DIV/0!</v>
      </c>
      <c r="G43" s="21" t="str">
        <f t="shared" si="11"/>
        <v> *</v>
      </c>
      <c r="H43" s="28"/>
    </row>
    <row r="44" spans="2:8" ht="13.5" thickBot="1">
      <c r="B44" s="18" t="s">
        <v>36</v>
      </c>
      <c r="C44" s="25" t="str">
        <f t="shared" si="7"/>
        <v>NA</v>
      </c>
      <c r="D44" s="20" t="e">
        <f t="shared" si="8"/>
        <v>#DIV/0!</v>
      </c>
      <c r="E44" s="20" t="e">
        <f t="shared" si="9"/>
        <v>#DIV/0!</v>
      </c>
      <c r="F44" s="21" t="e">
        <f t="shared" si="10"/>
        <v>#DIV/0!</v>
      </c>
      <c r="G44" s="21" t="str">
        <f t="shared" si="11"/>
        <v> *</v>
      </c>
      <c r="H44" s="28"/>
    </row>
    <row r="45" spans="2:8" ht="13.5" thickBot="1">
      <c r="B45" s="18" t="s">
        <v>40</v>
      </c>
      <c r="C45" s="25" t="str">
        <f t="shared" si="7"/>
        <v>NA</v>
      </c>
      <c r="D45" s="20" t="e">
        <f t="shared" si="8"/>
        <v>#DIV/0!</v>
      </c>
      <c r="E45" s="20" t="e">
        <f t="shared" si="9"/>
        <v>#DIV/0!</v>
      </c>
      <c r="F45" s="21" t="e">
        <f t="shared" si="10"/>
        <v>#DIV/0!</v>
      </c>
      <c r="G45" s="21" t="str">
        <f t="shared" si="11"/>
        <v> *</v>
      </c>
      <c r="H45" s="28"/>
    </row>
    <row r="46" spans="2:8" ht="13.5" thickBot="1">
      <c r="B46" s="19" t="s">
        <v>41</v>
      </c>
      <c r="C46" s="25" t="str">
        <f t="shared" si="7"/>
        <v>NA</v>
      </c>
      <c r="D46" s="20" t="e">
        <f t="shared" si="8"/>
        <v>#DIV/0!</v>
      </c>
      <c r="E46" s="20" t="e">
        <f t="shared" si="9"/>
        <v>#DIV/0!</v>
      </c>
      <c r="F46" s="21" t="e">
        <f t="shared" si="10"/>
        <v>#DIV/0!</v>
      </c>
      <c r="G46" s="21" t="str">
        <f t="shared" si="11"/>
        <v> *</v>
      </c>
      <c r="H46" s="28"/>
    </row>
  </sheetData>
  <sheetProtection sheet="1" objects="1" scenarios="1"/>
  <mergeCells count="23">
    <mergeCell ref="G21:H21"/>
    <mergeCell ref="C35:C36"/>
    <mergeCell ref="G35:G36"/>
    <mergeCell ref="F35:F36"/>
    <mergeCell ref="A36:B36"/>
    <mergeCell ref="A23:B23"/>
    <mergeCell ref="A35:B35"/>
    <mergeCell ref="D22:E22"/>
    <mergeCell ref="A22:B22"/>
    <mergeCell ref="D35:E35"/>
    <mergeCell ref="A2:I2"/>
    <mergeCell ref="A1:I1"/>
    <mergeCell ref="G4:I4"/>
    <mergeCell ref="C8:C9"/>
    <mergeCell ref="A9:B9"/>
    <mergeCell ref="D8:E8"/>
    <mergeCell ref="F8:G8"/>
    <mergeCell ref="F7:H7"/>
    <mergeCell ref="J22:J23"/>
    <mergeCell ref="I22:I23"/>
    <mergeCell ref="H22:H23"/>
    <mergeCell ref="C22:C23"/>
    <mergeCell ref="F22:G22"/>
  </mergeCells>
  <conditionalFormatting sqref="C37:C46 C10:C20 C24:C33">
    <cfRule type="cellIs" priority="1" dxfId="0" operator="equal" stopIfTrue="1">
      <formula>"MET"</formula>
    </cfRule>
    <cfRule type="cellIs" priority="2" dxfId="1" operator="equal" stopIfTrue="1">
      <formula>"NOT MET"</formula>
    </cfRule>
    <cfRule type="cellIs" priority="3" dxfId="2" operator="equal" stopIfTrue="1">
      <formula>"NA"</formula>
    </cfRule>
  </conditionalFormatting>
  <printOptions/>
  <pageMargins left="0.4" right="0.4" top="0.75" bottom="0.75" header="0.5" footer="0.5"/>
  <pageSetup horizontalDpi="600" verticalDpi="600" orientation="portrait" r:id="rId1"/>
  <headerFooter alignWithMargins="0">
    <oddHeader>&amp;L&amp;A</oddHeader>
  </headerFooter>
</worksheet>
</file>

<file path=xl/worksheets/sheet4.xml><?xml version="1.0" encoding="utf-8"?>
<worksheet xmlns="http://schemas.openxmlformats.org/spreadsheetml/2006/main" xmlns:r="http://schemas.openxmlformats.org/officeDocument/2006/relationships">
  <dimension ref="A1:Y46"/>
  <sheetViews>
    <sheetView workbookViewId="0" topLeftCell="A7">
      <selection activeCell="F17" sqref="F17"/>
    </sheetView>
  </sheetViews>
  <sheetFormatPr defaultColWidth="9.140625" defaultRowHeight="12.75"/>
  <cols>
    <col min="1" max="1" width="11.00390625" style="0" customWidth="1"/>
    <col min="2" max="2" width="27.00390625" style="0" customWidth="1"/>
    <col min="3" max="3" width="9.28125" style="0" customWidth="1"/>
    <col min="4" max="4" width="6.7109375" style="0" customWidth="1"/>
    <col min="5" max="5" width="6.28125" style="0" customWidth="1"/>
    <col min="6" max="6" width="7.7109375" style="0" customWidth="1"/>
    <col min="7" max="7" width="7.140625" style="0" customWidth="1"/>
    <col min="8" max="8" width="8.7109375" style="0" customWidth="1"/>
    <col min="9" max="9" width="7.140625" style="0" customWidth="1"/>
    <col min="10" max="10" width="7.7109375" style="0" customWidth="1"/>
  </cols>
  <sheetData>
    <row r="1" spans="1:25" s="8" customFormat="1" ht="21" customHeight="1">
      <c r="A1" s="126" t="s">
        <v>79</v>
      </c>
      <c r="B1" s="126"/>
      <c r="C1" s="126"/>
      <c r="D1" s="126"/>
      <c r="E1" s="126"/>
      <c r="F1" s="126"/>
      <c r="G1" s="126"/>
      <c r="H1" s="126"/>
      <c r="I1" s="126"/>
      <c r="J1" s="7"/>
      <c r="K1" s="7"/>
      <c r="L1" s="7"/>
      <c r="M1" s="7"/>
      <c r="N1" s="7"/>
      <c r="O1" s="7"/>
      <c r="P1" s="7"/>
      <c r="Q1" s="7"/>
      <c r="R1" s="7"/>
      <c r="S1" s="7"/>
      <c r="T1" s="7"/>
      <c r="U1" s="7"/>
      <c r="V1" s="7"/>
      <c r="W1" s="7"/>
      <c r="X1" s="7"/>
      <c r="Y1" s="9"/>
    </row>
    <row r="2" spans="1:25" s="8" customFormat="1" ht="18" customHeight="1">
      <c r="A2" s="125" t="s">
        <v>34</v>
      </c>
      <c r="B2" s="125"/>
      <c r="C2" s="125"/>
      <c r="D2" s="125"/>
      <c r="E2" s="125"/>
      <c r="F2" s="125"/>
      <c r="G2" s="125"/>
      <c r="H2" s="125"/>
      <c r="I2" s="125"/>
      <c r="J2" s="7"/>
      <c r="K2" s="7"/>
      <c r="L2" s="7"/>
      <c r="M2" s="7"/>
      <c r="N2" s="7"/>
      <c r="O2" s="7"/>
      <c r="P2" s="7"/>
      <c r="Q2" s="7"/>
      <c r="R2" s="7"/>
      <c r="S2" s="7"/>
      <c r="T2" s="7"/>
      <c r="U2" s="7"/>
      <c r="V2" s="7"/>
      <c r="W2" s="7"/>
      <c r="X2" s="7"/>
      <c r="Y2" s="9"/>
    </row>
    <row r="3" spans="1:25" s="8" customFormat="1" ht="8.25" customHeight="1">
      <c r="A3" s="23"/>
      <c r="B3" s="23"/>
      <c r="C3" s="23"/>
      <c r="D3" s="23"/>
      <c r="E3" s="23"/>
      <c r="F3" s="23"/>
      <c r="G3" s="23"/>
      <c r="H3" s="23"/>
      <c r="I3" s="23"/>
      <c r="J3" s="7"/>
      <c r="K3" s="7"/>
      <c r="L3" s="7"/>
      <c r="M3" s="7"/>
      <c r="N3" s="7"/>
      <c r="O3" s="7"/>
      <c r="P3" s="7"/>
      <c r="Q3" s="7"/>
      <c r="R3" s="7"/>
      <c r="S3" s="7"/>
      <c r="T3" s="7"/>
      <c r="U3" s="7"/>
      <c r="V3" s="7"/>
      <c r="W3" s="7"/>
      <c r="X3" s="7"/>
      <c r="Y3" s="9"/>
    </row>
    <row r="4" spans="1:12" s="8" customFormat="1" ht="16.5" customHeight="1">
      <c r="A4" s="6" t="s">
        <v>17</v>
      </c>
      <c r="B4" s="33" t="str">
        <f>' Summary Elem'!B3</f>
        <v>Evergreen</v>
      </c>
      <c r="C4" s="12"/>
      <c r="D4" s="10"/>
      <c r="E4" s="10"/>
      <c r="F4" s="10"/>
      <c r="G4" s="126"/>
      <c r="H4" s="126"/>
      <c r="I4" s="126"/>
      <c r="J4" s="10"/>
      <c r="K4" s="10"/>
      <c r="L4" s="10"/>
    </row>
    <row r="5" spans="1:11" s="8" customFormat="1" ht="16.5" customHeight="1">
      <c r="A5" s="6" t="s">
        <v>57</v>
      </c>
      <c r="B5" s="33" t="str">
        <f>' Summary Elem'!B4</f>
        <v>Pine Elementary School</v>
      </c>
      <c r="C5" s="12"/>
      <c r="D5" s="10"/>
      <c r="E5" s="10"/>
      <c r="F5" s="10"/>
      <c r="G5" s="10"/>
      <c r="H5" s="10"/>
      <c r="I5" s="10"/>
      <c r="J5" s="10"/>
      <c r="K5" s="10"/>
    </row>
    <row r="6" spans="1:9" ht="13.5" customHeight="1">
      <c r="A6" s="3"/>
      <c r="B6" s="3"/>
      <c r="C6" s="24"/>
      <c r="D6" s="24"/>
      <c r="E6" s="24"/>
      <c r="F6" s="24"/>
      <c r="G6" s="24"/>
      <c r="H6" s="24"/>
      <c r="I6" s="24"/>
    </row>
    <row r="7" spans="1:11" ht="16.5" customHeight="1" thickBot="1">
      <c r="A7" s="4"/>
      <c r="B7" s="5"/>
      <c r="C7" s="40"/>
      <c r="D7" s="40"/>
      <c r="E7" s="40"/>
      <c r="F7" s="133" t="s">
        <v>59</v>
      </c>
      <c r="G7" s="133"/>
      <c r="H7" s="133"/>
      <c r="I7" s="105">
        <v>94.5</v>
      </c>
      <c r="K7" s="1"/>
    </row>
    <row r="8" spans="1:9" ht="16.5" thickBot="1">
      <c r="A8" s="5"/>
      <c r="B8" s="15"/>
      <c r="C8" s="127" t="s">
        <v>0</v>
      </c>
      <c r="D8" s="131" t="s">
        <v>0</v>
      </c>
      <c r="E8" s="132"/>
      <c r="F8" s="131" t="s">
        <v>14</v>
      </c>
      <c r="G8" s="132"/>
      <c r="H8" s="42" t="s">
        <v>0</v>
      </c>
      <c r="I8" s="32" t="s">
        <v>0</v>
      </c>
    </row>
    <row r="9" spans="1:9" ht="16.5" thickBot="1">
      <c r="A9" s="129" t="s">
        <v>0</v>
      </c>
      <c r="B9" s="130"/>
      <c r="C9" s="128"/>
      <c r="D9" s="16" t="s">
        <v>72</v>
      </c>
      <c r="E9" s="16" t="s">
        <v>80</v>
      </c>
      <c r="F9" s="16" t="s">
        <v>72</v>
      </c>
      <c r="G9" s="16" t="s">
        <v>80</v>
      </c>
      <c r="H9" s="43" t="s">
        <v>77</v>
      </c>
      <c r="I9" s="44" t="s">
        <v>4</v>
      </c>
    </row>
    <row r="10" spans="1:9" ht="16.5" thickBot="1">
      <c r="A10" s="4"/>
      <c r="B10" s="17" t="s">
        <v>18</v>
      </c>
      <c r="C10" s="34" t="str">
        <f>IF((D10+E10+F10+G10)&gt;39,(IF(I10&gt;=$I$7,"MET","NOT MET")),"PENDING")</f>
        <v>PENDING</v>
      </c>
      <c r="D10" s="46"/>
      <c r="E10" s="45"/>
      <c r="F10" s="46"/>
      <c r="G10" s="47"/>
      <c r="H10" s="48">
        <f aca="true" t="shared" si="0" ref="H10:H19">D10+E10+F10+G10</f>
        <v>0</v>
      </c>
      <c r="I10" s="49" t="e">
        <f aca="true" t="shared" si="1" ref="I10:I19">100*(D10+E10)/(D10+E10+F10+G10)</f>
        <v>#DIV/0!</v>
      </c>
    </row>
    <row r="11" spans="1:9" ht="16.5" thickBot="1">
      <c r="A11" s="4"/>
      <c r="B11" s="18" t="s">
        <v>35</v>
      </c>
      <c r="C11" s="34" t="str">
        <f aca="true" t="shared" si="2" ref="C11:C19">IF((D11+E11+F11+G11)&gt;39,(IF(I11&gt;=$I$7,"MET","NOT MET")),"NA")</f>
        <v>NA</v>
      </c>
      <c r="D11" s="51"/>
      <c r="E11" s="50"/>
      <c r="F11" s="51"/>
      <c r="G11" s="52"/>
      <c r="H11" s="48">
        <f t="shared" si="0"/>
        <v>0</v>
      </c>
      <c r="I11" s="49" t="e">
        <f t="shared" si="1"/>
        <v>#DIV/0!</v>
      </c>
    </row>
    <row r="12" spans="1:9" ht="16.5" thickBot="1">
      <c r="A12" s="4"/>
      <c r="B12" s="18" t="s">
        <v>20</v>
      </c>
      <c r="C12" s="34" t="str">
        <f t="shared" si="2"/>
        <v>NA</v>
      </c>
      <c r="D12" s="51"/>
      <c r="E12" s="50"/>
      <c r="F12" s="51"/>
      <c r="G12" s="52"/>
      <c r="H12" s="48">
        <f t="shared" si="0"/>
        <v>0</v>
      </c>
      <c r="I12" s="49" t="e">
        <f t="shared" si="1"/>
        <v>#DIV/0!</v>
      </c>
    </row>
    <row r="13" spans="1:9" ht="16.5" thickBot="1">
      <c r="A13" s="4"/>
      <c r="B13" s="18" t="s">
        <v>19</v>
      </c>
      <c r="C13" s="34" t="str">
        <f t="shared" si="2"/>
        <v>NA</v>
      </c>
      <c r="D13" s="51"/>
      <c r="E13" s="50"/>
      <c r="F13" s="51"/>
      <c r="G13" s="52"/>
      <c r="H13" s="48">
        <f t="shared" si="0"/>
        <v>0</v>
      </c>
      <c r="I13" s="49" t="e">
        <f t="shared" si="1"/>
        <v>#DIV/0!</v>
      </c>
    </row>
    <row r="14" spans="1:9" ht="16.5" thickBot="1">
      <c r="A14" s="4"/>
      <c r="B14" s="18" t="s">
        <v>37</v>
      </c>
      <c r="C14" s="34" t="str">
        <f t="shared" si="2"/>
        <v>NA</v>
      </c>
      <c r="D14" s="51"/>
      <c r="E14" s="50"/>
      <c r="F14" s="51"/>
      <c r="G14" s="52"/>
      <c r="H14" s="48">
        <f t="shared" si="0"/>
        <v>0</v>
      </c>
      <c r="I14" s="49" t="e">
        <f t="shared" si="1"/>
        <v>#DIV/0!</v>
      </c>
    </row>
    <row r="15" spans="1:9" ht="16.5" thickBot="1">
      <c r="A15" s="4"/>
      <c r="B15" s="18" t="s">
        <v>38</v>
      </c>
      <c r="C15" s="34" t="str">
        <f t="shared" si="2"/>
        <v>NA</v>
      </c>
      <c r="D15" s="51"/>
      <c r="E15" s="50"/>
      <c r="F15" s="51"/>
      <c r="G15" s="52"/>
      <c r="H15" s="48">
        <f t="shared" si="0"/>
        <v>0</v>
      </c>
      <c r="I15" s="49" t="e">
        <f t="shared" si="1"/>
        <v>#DIV/0!</v>
      </c>
    </row>
    <row r="16" spans="1:9" ht="16.5" thickBot="1">
      <c r="A16" s="4"/>
      <c r="B16" s="18" t="s">
        <v>39</v>
      </c>
      <c r="C16" s="34" t="str">
        <f t="shared" si="2"/>
        <v>NA</v>
      </c>
      <c r="D16" s="51"/>
      <c r="E16" s="50"/>
      <c r="F16" s="51"/>
      <c r="G16" s="52"/>
      <c r="H16" s="48">
        <f t="shared" si="0"/>
        <v>0</v>
      </c>
      <c r="I16" s="49" t="e">
        <f t="shared" si="1"/>
        <v>#DIV/0!</v>
      </c>
    </row>
    <row r="17" spans="1:9" ht="16.5" thickBot="1">
      <c r="A17" s="4"/>
      <c r="B17" s="18" t="s">
        <v>36</v>
      </c>
      <c r="C17" s="34" t="str">
        <f t="shared" si="2"/>
        <v>NA</v>
      </c>
      <c r="D17" s="51"/>
      <c r="E17" s="50"/>
      <c r="F17" s="51"/>
      <c r="G17" s="52"/>
      <c r="H17" s="48">
        <f t="shared" si="0"/>
        <v>0</v>
      </c>
      <c r="I17" s="49" t="e">
        <f t="shared" si="1"/>
        <v>#DIV/0!</v>
      </c>
    </row>
    <row r="18" spans="1:9" ht="16.5" thickBot="1">
      <c r="A18" s="4"/>
      <c r="B18" s="18" t="s">
        <v>40</v>
      </c>
      <c r="C18" s="34" t="str">
        <f t="shared" si="2"/>
        <v>NA</v>
      </c>
      <c r="D18" s="51"/>
      <c r="E18" s="50"/>
      <c r="F18" s="51"/>
      <c r="G18" s="52"/>
      <c r="H18" s="48">
        <f t="shared" si="0"/>
        <v>0</v>
      </c>
      <c r="I18" s="49" t="e">
        <f t="shared" si="1"/>
        <v>#DIV/0!</v>
      </c>
    </row>
    <row r="19" spans="1:9" ht="16.5" thickBot="1">
      <c r="A19" s="4"/>
      <c r="B19" s="19" t="s">
        <v>41</v>
      </c>
      <c r="C19" s="34" t="str">
        <f t="shared" si="2"/>
        <v>NA</v>
      </c>
      <c r="D19" s="54"/>
      <c r="E19" s="53"/>
      <c r="F19" s="54"/>
      <c r="G19" s="55"/>
      <c r="H19" s="48">
        <f t="shared" si="0"/>
        <v>0</v>
      </c>
      <c r="I19" s="49" t="e">
        <f t="shared" si="1"/>
        <v>#DIV/0!</v>
      </c>
    </row>
    <row r="20" spans="1:7" ht="15.75">
      <c r="A20" s="4"/>
      <c r="B20" s="29"/>
      <c r="C20" s="30"/>
      <c r="D20" s="22"/>
      <c r="E20" s="22"/>
      <c r="F20" s="22"/>
      <c r="G20" s="22"/>
    </row>
    <row r="21" spans="1:9" ht="17.25" customHeight="1" thickBot="1">
      <c r="A21" s="4"/>
      <c r="B21" s="4"/>
      <c r="G21" s="139" t="s">
        <v>61</v>
      </c>
      <c r="H21" s="144"/>
      <c r="I21" s="31">
        <v>49</v>
      </c>
    </row>
    <row r="22" spans="1:10" ht="13.5" customHeight="1" thickBot="1">
      <c r="A22" s="129"/>
      <c r="B22" s="130"/>
      <c r="C22" s="113" t="s">
        <v>24</v>
      </c>
      <c r="D22" s="115" t="s">
        <v>74</v>
      </c>
      <c r="E22" s="124"/>
      <c r="F22" s="115" t="s">
        <v>75</v>
      </c>
      <c r="G22" s="124"/>
      <c r="H22" s="113" t="s">
        <v>30</v>
      </c>
      <c r="I22" s="113" t="s">
        <v>2</v>
      </c>
      <c r="J22" s="111" t="s">
        <v>28</v>
      </c>
    </row>
    <row r="23" spans="1:10" ht="15" customHeight="1" thickBot="1">
      <c r="A23" s="129" t="s">
        <v>24</v>
      </c>
      <c r="B23" s="136"/>
      <c r="C23" s="114"/>
      <c r="D23" s="13" t="s">
        <v>33</v>
      </c>
      <c r="E23" s="13" t="s">
        <v>29</v>
      </c>
      <c r="F23" s="13" t="s">
        <v>33</v>
      </c>
      <c r="G23" s="13" t="s">
        <v>29</v>
      </c>
      <c r="H23" s="114"/>
      <c r="I23" s="114"/>
      <c r="J23" s="112"/>
    </row>
    <row r="24" spans="2:10" ht="13.5" thickBot="1">
      <c r="B24" s="17" t="s">
        <v>18</v>
      </c>
      <c r="C24" s="34" t="str">
        <f>IF((D24+F24)&gt;41,(IF(OR(H24&gt;=$I$21,J24&gt;=$I$21),"MET","NOT MET")),"PENDING")</f>
        <v>PENDING</v>
      </c>
      <c r="D24" s="45"/>
      <c r="E24" s="45"/>
      <c r="F24" s="45"/>
      <c r="G24" s="45"/>
      <c r="H24" s="20" t="e">
        <f aca="true" t="shared" si="3" ref="H24:H33">100*(E24+G24)/(D24+F24)</f>
        <v>#DIV/0!</v>
      </c>
      <c r="I24" s="20" t="str">
        <f>IF((D24+F24)&gt;41,233*SQRT(0.25/((D24+F24)/2)),"*")</f>
        <v>*</v>
      </c>
      <c r="J24" s="20" t="str">
        <f aca="true" t="shared" si="4" ref="J24:J32">IF((D24+F24)&gt;41,H24+I24,"*")</f>
        <v>*</v>
      </c>
    </row>
    <row r="25" spans="2:10" ht="13.5" thickBot="1">
      <c r="B25" s="18" t="s">
        <v>35</v>
      </c>
      <c r="C25" s="26" t="str">
        <f aca="true" t="shared" si="5" ref="C25:C33">IF((D25+F25)&gt;41,(IF(OR(H25&gt;=$I$21,J25&gt;=$I$21),"MET","NOT MET")),"NA")</f>
        <v>NA</v>
      </c>
      <c r="D25" s="50"/>
      <c r="E25" s="50"/>
      <c r="F25" s="50"/>
      <c r="G25" s="50"/>
      <c r="H25" s="20" t="e">
        <f t="shared" si="3"/>
        <v>#DIV/0!</v>
      </c>
      <c r="I25" s="20" t="str">
        <f aca="true" t="shared" si="6" ref="I25:I32">IF((D25+F25)&gt;41,233*SQRT(0.25/((D25+F25)/2)),"*")</f>
        <v>*</v>
      </c>
      <c r="J25" s="20" t="str">
        <f t="shared" si="4"/>
        <v>*</v>
      </c>
    </row>
    <row r="26" spans="2:10" ht="13.5" thickBot="1">
      <c r="B26" s="18" t="s">
        <v>20</v>
      </c>
      <c r="C26" s="26" t="str">
        <f t="shared" si="5"/>
        <v>NA</v>
      </c>
      <c r="D26" s="50"/>
      <c r="E26" s="50"/>
      <c r="F26" s="50"/>
      <c r="G26" s="50"/>
      <c r="H26" s="20" t="e">
        <f t="shared" si="3"/>
        <v>#DIV/0!</v>
      </c>
      <c r="I26" s="20" t="str">
        <f t="shared" si="6"/>
        <v>*</v>
      </c>
      <c r="J26" s="20" t="str">
        <f t="shared" si="4"/>
        <v>*</v>
      </c>
    </row>
    <row r="27" spans="2:10" ht="13.5" thickBot="1">
      <c r="B27" s="18" t="s">
        <v>19</v>
      </c>
      <c r="C27" s="26" t="str">
        <f t="shared" si="5"/>
        <v>NA</v>
      </c>
      <c r="D27" s="50"/>
      <c r="E27" s="50"/>
      <c r="F27" s="50"/>
      <c r="G27" s="50"/>
      <c r="H27" s="20" t="e">
        <f t="shared" si="3"/>
        <v>#DIV/0!</v>
      </c>
      <c r="I27" s="20" t="str">
        <f t="shared" si="6"/>
        <v>*</v>
      </c>
      <c r="J27" s="20" t="str">
        <f t="shared" si="4"/>
        <v>*</v>
      </c>
    </row>
    <row r="28" spans="2:10" ht="13.5" thickBot="1">
      <c r="B28" s="18" t="s">
        <v>37</v>
      </c>
      <c r="C28" s="26" t="str">
        <f t="shared" si="5"/>
        <v>NA</v>
      </c>
      <c r="D28" s="50"/>
      <c r="E28" s="50"/>
      <c r="F28" s="50"/>
      <c r="G28" s="50"/>
      <c r="H28" s="20" t="e">
        <f t="shared" si="3"/>
        <v>#DIV/0!</v>
      </c>
      <c r="I28" s="20" t="str">
        <f t="shared" si="6"/>
        <v>*</v>
      </c>
      <c r="J28" s="20" t="str">
        <f t="shared" si="4"/>
        <v>*</v>
      </c>
    </row>
    <row r="29" spans="2:10" ht="13.5" thickBot="1">
      <c r="B29" s="18" t="s">
        <v>38</v>
      </c>
      <c r="C29" s="26" t="str">
        <f t="shared" si="5"/>
        <v>NA</v>
      </c>
      <c r="D29" s="50"/>
      <c r="E29" s="50"/>
      <c r="F29" s="50"/>
      <c r="G29" s="50"/>
      <c r="H29" s="20" t="e">
        <f t="shared" si="3"/>
        <v>#DIV/0!</v>
      </c>
      <c r="I29" s="20" t="str">
        <f t="shared" si="6"/>
        <v>*</v>
      </c>
      <c r="J29" s="20" t="str">
        <f t="shared" si="4"/>
        <v>*</v>
      </c>
    </row>
    <row r="30" spans="2:10" ht="13.5" thickBot="1">
      <c r="B30" s="18" t="s">
        <v>39</v>
      </c>
      <c r="C30" s="26" t="str">
        <f t="shared" si="5"/>
        <v>NA</v>
      </c>
      <c r="D30" s="50"/>
      <c r="E30" s="50"/>
      <c r="F30" s="50"/>
      <c r="G30" s="50"/>
      <c r="H30" s="20" t="e">
        <f t="shared" si="3"/>
        <v>#DIV/0!</v>
      </c>
      <c r="I30" s="20" t="str">
        <f t="shared" si="6"/>
        <v>*</v>
      </c>
      <c r="J30" s="20" t="str">
        <f t="shared" si="4"/>
        <v>*</v>
      </c>
    </row>
    <row r="31" spans="2:10" ht="13.5" thickBot="1">
      <c r="B31" s="18" t="s">
        <v>36</v>
      </c>
      <c r="C31" s="26" t="str">
        <f t="shared" si="5"/>
        <v>NA</v>
      </c>
      <c r="D31" s="50"/>
      <c r="E31" s="50"/>
      <c r="F31" s="50"/>
      <c r="G31" s="50"/>
      <c r="H31" s="20" t="e">
        <f t="shared" si="3"/>
        <v>#DIV/0!</v>
      </c>
      <c r="I31" s="20" t="str">
        <f t="shared" si="6"/>
        <v>*</v>
      </c>
      <c r="J31" s="20" t="str">
        <f t="shared" si="4"/>
        <v>*</v>
      </c>
    </row>
    <row r="32" spans="2:10" ht="13.5" thickBot="1">
      <c r="B32" s="18" t="s">
        <v>40</v>
      </c>
      <c r="C32" s="26" t="str">
        <f t="shared" si="5"/>
        <v>NA</v>
      </c>
      <c r="D32" s="50"/>
      <c r="E32" s="50"/>
      <c r="F32" s="50"/>
      <c r="G32" s="50"/>
      <c r="H32" s="20" t="e">
        <f t="shared" si="3"/>
        <v>#DIV/0!</v>
      </c>
      <c r="I32" s="20" t="str">
        <f t="shared" si="6"/>
        <v>*</v>
      </c>
      <c r="J32" s="20" t="str">
        <f t="shared" si="4"/>
        <v>*</v>
      </c>
    </row>
    <row r="33" spans="2:10" ht="13.5" thickBot="1">
      <c r="B33" s="19" t="s">
        <v>41</v>
      </c>
      <c r="C33" s="26" t="str">
        <f t="shared" si="5"/>
        <v>NA</v>
      </c>
      <c r="D33" s="53"/>
      <c r="E33" s="53"/>
      <c r="F33" s="53"/>
      <c r="G33" s="53"/>
      <c r="H33" s="20" t="e">
        <f t="shared" si="3"/>
        <v>#DIV/0!</v>
      </c>
      <c r="I33" s="20" t="str">
        <f>IF((D33+F33)&gt;41,233*SQRT(0.24/((D33+F33)/2)),"*")</f>
        <v>*</v>
      </c>
      <c r="J33" s="20" t="str">
        <f>IF((D19+F19)&gt;41,H33+I33,"*")</f>
        <v>*</v>
      </c>
    </row>
    <row r="34" ht="13.5" customHeight="1" thickBot="1"/>
    <row r="35" spans="1:13" ht="13.5" customHeight="1" thickBot="1">
      <c r="A35" s="134"/>
      <c r="B35" s="135"/>
      <c r="C35" s="113" t="s">
        <v>27</v>
      </c>
      <c r="D35" s="137" t="s">
        <v>1</v>
      </c>
      <c r="E35" s="138"/>
      <c r="F35" s="145" t="s">
        <v>53</v>
      </c>
      <c r="G35" s="113" t="s">
        <v>26</v>
      </c>
      <c r="H35" s="27"/>
      <c r="I35" s="14"/>
      <c r="M35" s="1"/>
    </row>
    <row r="36" spans="1:8" ht="25.5" customHeight="1" thickBot="1">
      <c r="A36" s="134" t="s">
        <v>27</v>
      </c>
      <c r="B36" s="135"/>
      <c r="C36" s="114"/>
      <c r="D36" s="16" t="s">
        <v>72</v>
      </c>
      <c r="E36" s="16" t="s">
        <v>80</v>
      </c>
      <c r="F36" s="143"/>
      <c r="G36" s="141"/>
      <c r="H36" s="27"/>
    </row>
    <row r="37" spans="2:8" ht="13.5" thickBot="1">
      <c r="B37" s="17" t="s">
        <v>18</v>
      </c>
      <c r="C37" s="25" t="str">
        <f aca="true" t="shared" si="7" ref="C37:C46">IF((D24+F24)&gt;41,(IF(C24="MET","NA",IF(F37&gt;=G37,"MET","NOT MET"))),"NA")</f>
        <v>NA</v>
      </c>
      <c r="D37" s="20" t="e">
        <f aca="true" t="shared" si="8" ref="D37:D46">100*E24/D24</f>
        <v>#DIV/0!</v>
      </c>
      <c r="E37" s="20" t="e">
        <f aca="true" t="shared" si="9" ref="E37:E46">100*G24/F24</f>
        <v>#DIV/0!</v>
      </c>
      <c r="F37" s="21" t="e">
        <f aca="true" t="shared" si="10" ref="F37:F46">E37-D37</f>
        <v>#DIV/0!</v>
      </c>
      <c r="G37" s="21" t="str">
        <f>IF((D10+F10)&gt;41,(100-D37)/10," *")</f>
        <v> *</v>
      </c>
      <c r="H37" s="28"/>
    </row>
    <row r="38" spans="2:8" ht="13.5" thickBot="1">
      <c r="B38" s="18" t="s">
        <v>35</v>
      </c>
      <c r="C38" s="25" t="str">
        <f t="shared" si="7"/>
        <v>NA</v>
      </c>
      <c r="D38" s="20" t="e">
        <f t="shared" si="8"/>
        <v>#DIV/0!</v>
      </c>
      <c r="E38" s="20" t="e">
        <f t="shared" si="9"/>
        <v>#DIV/0!</v>
      </c>
      <c r="F38" s="21" t="e">
        <f t="shared" si="10"/>
        <v>#DIV/0!</v>
      </c>
      <c r="G38" s="21" t="str">
        <f aca="true" t="shared" si="11" ref="G38:G46">IF((D11+F11)&gt;41,(100-D38)/10," *")</f>
        <v> *</v>
      </c>
      <c r="H38" s="28"/>
    </row>
    <row r="39" spans="2:8" ht="13.5" thickBot="1">
      <c r="B39" s="18" t="s">
        <v>20</v>
      </c>
      <c r="C39" s="25" t="str">
        <f t="shared" si="7"/>
        <v>NA</v>
      </c>
      <c r="D39" s="20" t="e">
        <f t="shared" si="8"/>
        <v>#DIV/0!</v>
      </c>
      <c r="E39" s="20" t="e">
        <f t="shared" si="9"/>
        <v>#DIV/0!</v>
      </c>
      <c r="F39" s="21" t="e">
        <f t="shared" si="10"/>
        <v>#DIV/0!</v>
      </c>
      <c r="G39" s="21" t="str">
        <f t="shared" si="11"/>
        <v> *</v>
      </c>
      <c r="H39" s="28"/>
    </row>
    <row r="40" spans="2:8" ht="13.5" thickBot="1">
      <c r="B40" s="18" t="s">
        <v>19</v>
      </c>
      <c r="C40" s="25" t="str">
        <f t="shared" si="7"/>
        <v>NA</v>
      </c>
      <c r="D40" s="20" t="e">
        <f t="shared" si="8"/>
        <v>#DIV/0!</v>
      </c>
      <c r="E40" s="20" t="e">
        <f t="shared" si="9"/>
        <v>#DIV/0!</v>
      </c>
      <c r="F40" s="21" t="e">
        <f t="shared" si="10"/>
        <v>#DIV/0!</v>
      </c>
      <c r="G40" s="21" t="str">
        <f t="shared" si="11"/>
        <v> *</v>
      </c>
      <c r="H40" s="28"/>
    </row>
    <row r="41" spans="2:8" ht="13.5" thickBot="1">
      <c r="B41" s="18" t="s">
        <v>37</v>
      </c>
      <c r="C41" s="25" t="str">
        <f t="shared" si="7"/>
        <v>NA</v>
      </c>
      <c r="D41" s="20" t="e">
        <f t="shared" si="8"/>
        <v>#DIV/0!</v>
      </c>
      <c r="E41" s="20" t="e">
        <f t="shared" si="9"/>
        <v>#DIV/0!</v>
      </c>
      <c r="F41" s="21" t="e">
        <f t="shared" si="10"/>
        <v>#DIV/0!</v>
      </c>
      <c r="G41" s="21" t="str">
        <f t="shared" si="11"/>
        <v> *</v>
      </c>
      <c r="H41" s="28"/>
    </row>
    <row r="42" spans="2:8" ht="13.5" thickBot="1">
      <c r="B42" s="18" t="s">
        <v>38</v>
      </c>
      <c r="C42" s="25" t="str">
        <f t="shared" si="7"/>
        <v>NA</v>
      </c>
      <c r="D42" s="20" t="e">
        <f t="shared" si="8"/>
        <v>#DIV/0!</v>
      </c>
      <c r="E42" s="20" t="e">
        <f t="shared" si="9"/>
        <v>#DIV/0!</v>
      </c>
      <c r="F42" s="21" t="e">
        <f t="shared" si="10"/>
        <v>#DIV/0!</v>
      </c>
      <c r="G42" s="21" t="str">
        <f t="shared" si="11"/>
        <v> *</v>
      </c>
      <c r="H42" s="28"/>
    </row>
    <row r="43" spans="2:8" ht="13.5" thickBot="1">
      <c r="B43" s="18" t="s">
        <v>39</v>
      </c>
      <c r="C43" s="25" t="str">
        <f t="shared" si="7"/>
        <v>NA</v>
      </c>
      <c r="D43" s="20" t="e">
        <f t="shared" si="8"/>
        <v>#DIV/0!</v>
      </c>
      <c r="E43" s="20" t="e">
        <f t="shared" si="9"/>
        <v>#DIV/0!</v>
      </c>
      <c r="F43" s="21" t="e">
        <f t="shared" si="10"/>
        <v>#DIV/0!</v>
      </c>
      <c r="G43" s="21" t="str">
        <f t="shared" si="11"/>
        <v> *</v>
      </c>
      <c r="H43" s="28"/>
    </row>
    <row r="44" spans="2:8" ht="13.5" thickBot="1">
      <c r="B44" s="18" t="s">
        <v>36</v>
      </c>
      <c r="C44" s="25" t="str">
        <f t="shared" si="7"/>
        <v>NA</v>
      </c>
      <c r="D44" s="20" t="e">
        <f t="shared" si="8"/>
        <v>#DIV/0!</v>
      </c>
      <c r="E44" s="20" t="e">
        <f t="shared" si="9"/>
        <v>#DIV/0!</v>
      </c>
      <c r="F44" s="21" t="e">
        <f t="shared" si="10"/>
        <v>#DIV/0!</v>
      </c>
      <c r="G44" s="21" t="str">
        <f t="shared" si="11"/>
        <v> *</v>
      </c>
      <c r="H44" s="28"/>
    </row>
    <row r="45" spans="2:8" ht="13.5" thickBot="1">
      <c r="B45" s="18" t="s">
        <v>40</v>
      </c>
      <c r="C45" s="25" t="str">
        <f t="shared" si="7"/>
        <v>NA</v>
      </c>
      <c r="D45" s="20" t="e">
        <f t="shared" si="8"/>
        <v>#DIV/0!</v>
      </c>
      <c r="E45" s="20" t="e">
        <f t="shared" si="9"/>
        <v>#DIV/0!</v>
      </c>
      <c r="F45" s="21" t="e">
        <f t="shared" si="10"/>
        <v>#DIV/0!</v>
      </c>
      <c r="G45" s="21" t="str">
        <f t="shared" si="11"/>
        <v> *</v>
      </c>
      <c r="H45" s="28"/>
    </row>
    <row r="46" spans="2:8" ht="13.5" thickBot="1">
      <c r="B46" s="19" t="s">
        <v>41</v>
      </c>
      <c r="C46" s="25" t="str">
        <f t="shared" si="7"/>
        <v>NA</v>
      </c>
      <c r="D46" s="20" t="e">
        <f t="shared" si="8"/>
        <v>#DIV/0!</v>
      </c>
      <c r="E46" s="20" t="e">
        <f t="shared" si="9"/>
        <v>#DIV/0!</v>
      </c>
      <c r="F46" s="21" t="e">
        <f t="shared" si="10"/>
        <v>#DIV/0!</v>
      </c>
      <c r="G46" s="21" t="str">
        <f t="shared" si="11"/>
        <v> *</v>
      </c>
      <c r="H46" s="28"/>
    </row>
  </sheetData>
  <sheetProtection sheet="1" objects="1" scenarios="1"/>
  <mergeCells count="23">
    <mergeCell ref="J22:J23"/>
    <mergeCell ref="I22:I23"/>
    <mergeCell ref="H22:H23"/>
    <mergeCell ref="C22:C23"/>
    <mergeCell ref="F22:G22"/>
    <mergeCell ref="A2:I2"/>
    <mergeCell ref="A1:I1"/>
    <mergeCell ref="G4:I4"/>
    <mergeCell ref="C8:C9"/>
    <mergeCell ref="A9:B9"/>
    <mergeCell ref="D8:E8"/>
    <mergeCell ref="F8:G8"/>
    <mergeCell ref="F7:H7"/>
    <mergeCell ref="A36:B36"/>
    <mergeCell ref="A23:B23"/>
    <mergeCell ref="A35:B35"/>
    <mergeCell ref="D22:E22"/>
    <mergeCell ref="A22:B22"/>
    <mergeCell ref="G21:H21"/>
    <mergeCell ref="C35:C36"/>
    <mergeCell ref="G35:G36"/>
    <mergeCell ref="F35:F36"/>
    <mergeCell ref="D35:E35"/>
  </mergeCells>
  <conditionalFormatting sqref="C10:C20 C37:C46 C24:C33">
    <cfRule type="cellIs" priority="1" dxfId="0" operator="equal" stopIfTrue="1">
      <formula>"MET"</formula>
    </cfRule>
    <cfRule type="cellIs" priority="2" dxfId="1" operator="equal" stopIfTrue="1">
      <formula>"NOT MET"</formula>
    </cfRule>
    <cfRule type="cellIs" priority="3" dxfId="2" operator="equal" stopIfTrue="1">
      <formula>"NA"</formula>
    </cfRule>
  </conditionalFormatting>
  <printOptions/>
  <pageMargins left="0.4" right="0.4" top="0.75" bottom="0.75" header="0.5" footer="0.5"/>
  <pageSetup horizontalDpi="600" verticalDpi="600" orientation="portrait" r:id="rId1"/>
  <headerFooter alignWithMargins="0">
    <oddHeader>&amp;L&amp;A</oddHeader>
  </headerFooter>
</worksheet>
</file>

<file path=xl/worksheets/sheet5.xml><?xml version="1.0" encoding="utf-8"?>
<worksheet xmlns="http://schemas.openxmlformats.org/spreadsheetml/2006/main" xmlns:r="http://schemas.openxmlformats.org/officeDocument/2006/relationships">
  <dimension ref="A1:Z35"/>
  <sheetViews>
    <sheetView workbookViewId="0" topLeftCell="B1">
      <selection activeCell="F11" sqref="F11:G19"/>
    </sheetView>
  </sheetViews>
  <sheetFormatPr defaultColWidth="9.140625" defaultRowHeight="12.75"/>
  <cols>
    <col min="1" max="1" width="3.28125" style="0" customWidth="1"/>
    <col min="2" max="2" width="27.421875" style="0" customWidth="1"/>
    <col min="3" max="3" width="10.28125" style="0" customWidth="1"/>
    <col min="4" max="4" width="7.57421875" style="0" customWidth="1"/>
    <col min="5" max="5" width="7.28125" style="0" customWidth="1"/>
    <col min="6" max="6" width="7.140625" style="0" customWidth="1"/>
    <col min="7" max="7" width="9.421875" style="0" customWidth="1"/>
    <col min="8" max="8" width="12.28125" style="0" customWidth="1"/>
    <col min="9" max="9" width="9.8515625" style="0" customWidth="1"/>
    <col min="10" max="10" width="14.140625" style="0" bestFit="1" customWidth="1"/>
  </cols>
  <sheetData>
    <row r="1" spans="1:26" s="8" customFormat="1" ht="21" customHeight="1">
      <c r="A1" s="118" t="s">
        <v>79</v>
      </c>
      <c r="B1" s="119"/>
      <c r="C1" s="119"/>
      <c r="D1" s="119"/>
      <c r="E1" s="119"/>
      <c r="F1" s="119"/>
      <c r="G1" s="119"/>
      <c r="H1" s="119"/>
      <c r="I1" s="7"/>
      <c r="J1" s="7"/>
      <c r="K1" s="7"/>
      <c r="L1" s="7"/>
      <c r="M1" s="7"/>
      <c r="N1" s="7"/>
      <c r="O1" s="7"/>
      <c r="P1" s="7"/>
      <c r="Q1" s="7"/>
      <c r="R1" s="7"/>
      <c r="S1" s="7"/>
      <c r="T1" s="7"/>
      <c r="U1" s="7"/>
      <c r="V1" s="7"/>
      <c r="W1" s="7"/>
      <c r="X1" s="7"/>
      <c r="Y1" s="7"/>
      <c r="Z1" s="9"/>
    </row>
    <row r="2" spans="1:26" s="8" customFormat="1" ht="18" customHeight="1">
      <c r="A2" s="121" t="s">
        <v>3</v>
      </c>
      <c r="B2" s="121"/>
      <c r="C2" s="121"/>
      <c r="D2" s="121"/>
      <c r="E2" s="121"/>
      <c r="F2" s="121"/>
      <c r="G2" s="121"/>
      <c r="H2" s="121"/>
      <c r="I2" s="7"/>
      <c r="J2" s="7"/>
      <c r="K2" s="7"/>
      <c r="L2" s="7"/>
      <c r="M2" s="7"/>
      <c r="N2" s="7"/>
      <c r="O2" s="7"/>
      <c r="P2" s="7"/>
      <c r="Q2" s="7"/>
      <c r="R2" s="7"/>
      <c r="S2" s="7"/>
      <c r="T2" s="7"/>
      <c r="U2" s="7"/>
      <c r="V2" s="7"/>
      <c r="W2" s="7"/>
      <c r="X2" s="7"/>
      <c r="Y2" s="7"/>
      <c r="Z2" s="9"/>
    </row>
    <row r="3" spans="1:13" s="8" customFormat="1" ht="16.5" customHeight="1">
      <c r="A3" s="123" t="s">
        <v>7</v>
      </c>
      <c r="B3" s="109"/>
      <c r="C3" s="58" t="str">
        <f>' Summary Elem'!$B$3</f>
        <v>Evergreen</v>
      </c>
      <c r="D3" s="59"/>
      <c r="E3" s="59"/>
      <c r="F3" s="161"/>
      <c r="G3" s="162"/>
      <c r="H3" s="162"/>
      <c r="I3" s="10"/>
      <c r="J3" s="10"/>
      <c r="K3" s="10"/>
      <c r="L3" s="10"/>
      <c r="M3" s="10"/>
    </row>
    <row r="4" spans="1:12" s="8" customFormat="1" ht="16.5" customHeight="1">
      <c r="A4" s="61"/>
      <c r="B4" s="57" t="s">
        <v>57</v>
      </c>
      <c r="C4" s="60" t="str">
        <f>' Summary Elem'!$B$4</f>
        <v>Pine Elementary School</v>
      </c>
      <c r="D4" s="62"/>
      <c r="E4" s="59"/>
      <c r="F4" s="59"/>
      <c r="G4" s="59"/>
      <c r="H4" s="59"/>
      <c r="I4" s="10"/>
      <c r="J4" s="10"/>
      <c r="K4" s="10"/>
      <c r="L4" s="10"/>
    </row>
    <row r="5" spans="1:12" s="8" customFormat="1" ht="9.75" customHeight="1">
      <c r="A5" s="63"/>
      <c r="B5" s="62"/>
      <c r="C5" s="64"/>
      <c r="D5" s="64"/>
      <c r="E5" s="56"/>
      <c r="F5" s="56"/>
      <c r="G5" s="56"/>
      <c r="H5" s="59"/>
      <c r="I5" s="10"/>
      <c r="J5" s="10"/>
      <c r="K5" s="10"/>
      <c r="L5" s="10"/>
    </row>
    <row r="6" spans="1:8" ht="12.75">
      <c r="A6" s="65"/>
      <c r="B6" s="65"/>
      <c r="C6" s="65"/>
      <c r="D6" s="65"/>
      <c r="E6" s="65"/>
      <c r="F6" s="65"/>
      <c r="G6" s="65"/>
      <c r="H6" s="65"/>
    </row>
    <row r="7" spans="1:8" ht="16.5" thickBot="1">
      <c r="A7" s="65"/>
      <c r="B7" s="65"/>
      <c r="C7" s="65"/>
      <c r="D7" s="65"/>
      <c r="E7" s="157" t="s">
        <v>58</v>
      </c>
      <c r="F7" s="158"/>
      <c r="G7" s="158"/>
      <c r="H7" s="66">
        <v>92</v>
      </c>
    </row>
    <row r="8" spans="1:8" ht="16.5" thickBot="1">
      <c r="A8" s="122" t="s">
        <v>3</v>
      </c>
      <c r="B8" s="156"/>
      <c r="C8" s="165" t="s">
        <v>3</v>
      </c>
      <c r="D8" s="163" t="s">
        <v>74</v>
      </c>
      <c r="E8" s="164"/>
      <c r="F8" s="163" t="s">
        <v>75</v>
      </c>
      <c r="G8" s="164"/>
      <c r="H8" s="69" t="s">
        <v>12</v>
      </c>
    </row>
    <row r="9" spans="1:8" ht="13.5" thickBot="1">
      <c r="A9" s="65"/>
      <c r="B9" s="65"/>
      <c r="C9" s="166"/>
      <c r="D9" s="69" t="s">
        <v>5</v>
      </c>
      <c r="E9" s="69" t="s">
        <v>6</v>
      </c>
      <c r="F9" s="69" t="s">
        <v>5</v>
      </c>
      <c r="G9" s="69" t="s">
        <v>6</v>
      </c>
      <c r="H9" s="69" t="s">
        <v>13</v>
      </c>
    </row>
    <row r="10" spans="1:8" ht="13.5" thickBot="1">
      <c r="A10" s="65"/>
      <c r="B10" s="70" t="s">
        <v>18</v>
      </c>
      <c r="C10" s="71" t="str">
        <f>IF((D10+F10)&gt;=84,(IF(OR(G10&gt;=H7,H10&gt;=H7),"MET","NOT MET")),"PENDING")</f>
        <v>PENDING</v>
      </c>
      <c r="D10" s="83"/>
      <c r="E10" s="84"/>
      <c r="F10" s="83"/>
      <c r="G10" s="84"/>
      <c r="H10" s="72" t="e">
        <f>(((D10*E10)+(F10*G10))/(D10+F10))</f>
        <v>#DIV/0!</v>
      </c>
    </row>
    <row r="11" spans="1:8" ht="13.5" thickBot="1">
      <c r="A11" s="65"/>
      <c r="B11" s="73" t="s">
        <v>35</v>
      </c>
      <c r="C11" s="71" t="str">
        <f>IF((F11)&gt;=84,(IF(OR(G11&gt;=$H$7,H11&gt;=$H$7),"MET","NOT MET")),"NA")</f>
        <v>NA</v>
      </c>
      <c r="D11" s="147" t="s">
        <v>43</v>
      </c>
      <c r="E11" s="148"/>
      <c r="F11" s="83"/>
      <c r="G11" s="84"/>
      <c r="H11" s="72" t="e">
        <f>(((F11*G11))/(F11))</f>
        <v>#DIV/0!</v>
      </c>
    </row>
    <row r="12" spans="1:8" ht="13.5" thickBot="1">
      <c r="A12" s="65"/>
      <c r="B12" s="73" t="s">
        <v>20</v>
      </c>
      <c r="C12" s="71" t="str">
        <f aca="true" t="shared" si="0" ref="C12:C19">IF((F12)&gt;=84,(IF(OR(G12&gt;=$H$7,H12&gt;=$H$7),"MET","NOT MET")),"NA")</f>
        <v>NA</v>
      </c>
      <c r="D12" s="149"/>
      <c r="E12" s="150"/>
      <c r="F12" s="83"/>
      <c r="G12" s="84"/>
      <c r="H12" s="72" t="e">
        <f aca="true" t="shared" si="1" ref="H12:H19">(((F12*G12))/(F12))</f>
        <v>#DIV/0!</v>
      </c>
    </row>
    <row r="13" spans="1:8" ht="13.5" thickBot="1">
      <c r="A13" s="65"/>
      <c r="B13" s="73" t="s">
        <v>19</v>
      </c>
      <c r="C13" s="71" t="str">
        <f t="shared" si="0"/>
        <v>NA</v>
      </c>
      <c r="D13" s="149"/>
      <c r="E13" s="150"/>
      <c r="F13" s="83"/>
      <c r="G13" s="84"/>
      <c r="H13" s="72" t="e">
        <f t="shared" si="1"/>
        <v>#DIV/0!</v>
      </c>
    </row>
    <row r="14" spans="1:8" ht="13.5" thickBot="1">
      <c r="A14" s="65"/>
      <c r="B14" s="73" t="s">
        <v>37</v>
      </c>
      <c r="C14" s="71" t="str">
        <f t="shared" si="0"/>
        <v>NA</v>
      </c>
      <c r="D14" s="149"/>
      <c r="E14" s="150"/>
      <c r="F14" s="83"/>
      <c r="G14" s="84"/>
      <c r="H14" s="72" t="e">
        <f t="shared" si="1"/>
        <v>#DIV/0!</v>
      </c>
    </row>
    <row r="15" spans="1:8" ht="13.5" thickBot="1">
      <c r="A15" s="65"/>
      <c r="B15" s="73" t="s">
        <v>38</v>
      </c>
      <c r="C15" s="71" t="str">
        <f t="shared" si="0"/>
        <v>NA</v>
      </c>
      <c r="D15" s="149"/>
      <c r="E15" s="150"/>
      <c r="F15" s="83"/>
      <c r="G15" s="84"/>
      <c r="H15" s="72" t="e">
        <f t="shared" si="1"/>
        <v>#DIV/0!</v>
      </c>
    </row>
    <row r="16" spans="1:8" ht="13.5" thickBot="1">
      <c r="A16" s="65"/>
      <c r="B16" s="73" t="s">
        <v>39</v>
      </c>
      <c r="C16" s="71" t="str">
        <f t="shared" si="0"/>
        <v>NA</v>
      </c>
      <c r="D16" s="149"/>
      <c r="E16" s="150"/>
      <c r="F16" s="83"/>
      <c r="G16" s="84"/>
      <c r="H16" s="72" t="e">
        <f t="shared" si="1"/>
        <v>#DIV/0!</v>
      </c>
    </row>
    <row r="17" spans="1:8" ht="13.5" thickBot="1">
      <c r="A17" s="65"/>
      <c r="B17" s="73" t="s">
        <v>36</v>
      </c>
      <c r="C17" s="71" t="str">
        <f t="shared" si="0"/>
        <v>NA</v>
      </c>
      <c r="D17" s="149"/>
      <c r="E17" s="150"/>
      <c r="F17" s="83"/>
      <c r="G17" s="84"/>
      <c r="H17" s="72" t="e">
        <f t="shared" si="1"/>
        <v>#DIV/0!</v>
      </c>
    </row>
    <row r="18" spans="1:8" ht="13.5" thickBot="1">
      <c r="A18" s="65"/>
      <c r="B18" s="73" t="s">
        <v>40</v>
      </c>
      <c r="C18" s="71" t="str">
        <f t="shared" si="0"/>
        <v>NA</v>
      </c>
      <c r="D18" s="149"/>
      <c r="E18" s="150"/>
      <c r="F18" s="83"/>
      <c r="G18" s="84"/>
      <c r="H18" s="72" t="e">
        <f t="shared" si="1"/>
        <v>#DIV/0!</v>
      </c>
    </row>
    <row r="19" spans="1:8" ht="13.5" thickBot="1">
      <c r="A19" s="65"/>
      <c r="B19" s="74" t="s">
        <v>41</v>
      </c>
      <c r="C19" s="71" t="str">
        <f t="shared" si="0"/>
        <v>NA</v>
      </c>
      <c r="D19" s="151"/>
      <c r="E19" s="152"/>
      <c r="F19" s="107"/>
      <c r="G19" s="108"/>
      <c r="H19" s="72" t="e">
        <f t="shared" si="1"/>
        <v>#DIV/0!</v>
      </c>
    </row>
    <row r="20" spans="1:8" ht="12.75">
      <c r="A20" s="65"/>
      <c r="B20" s="65"/>
      <c r="C20" s="65"/>
      <c r="D20" s="65"/>
      <c r="E20" s="65"/>
      <c r="F20" s="65"/>
      <c r="G20" s="65"/>
      <c r="H20" s="65"/>
    </row>
    <row r="21" spans="1:8" ht="12.75">
      <c r="A21" s="65"/>
      <c r="B21" s="65"/>
      <c r="C21" s="65"/>
      <c r="D21" s="65"/>
      <c r="E21" s="65"/>
      <c r="F21" s="65"/>
      <c r="G21" s="65"/>
      <c r="H21" s="65"/>
    </row>
    <row r="22" spans="1:8" ht="12.75">
      <c r="A22" s="65"/>
      <c r="B22" s="65"/>
      <c r="C22" s="65"/>
      <c r="D22" s="65"/>
      <c r="E22" s="65"/>
      <c r="F22" s="65"/>
      <c r="G22" s="65"/>
      <c r="H22" s="65"/>
    </row>
    <row r="23" spans="1:8" ht="17.25" customHeight="1" thickBot="1">
      <c r="A23" s="65"/>
      <c r="B23" s="75" t="s">
        <v>44</v>
      </c>
      <c r="C23" s="155" t="s">
        <v>45</v>
      </c>
      <c r="D23" s="155"/>
      <c r="E23" s="155"/>
      <c r="F23" s="155"/>
      <c r="G23" s="155"/>
      <c r="H23" s="155"/>
    </row>
    <row r="24" spans="1:8" ht="14.25" customHeight="1" thickBot="1">
      <c r="A24" s="65"/>
      <c r="B24" s="76" t="s">
        <v>23</v>
      </c>
      <c r="C24" s="154" t="s">
        <v>46</v>
      </c>
      <c r="D24" s="154"/>
      <c r="E24" s="154"/>
      <c r="F24" s="154"/>
      <c r="G24" s="154"/>
      <c r="H24" s="154"/>
    </row>
    <row r="25" spans="1:8" ht="15" customHeight="1" thickBot="1">
      <c r="A25" s="65"/>
      <c r="B25" s="77" t="s">
        <v>42</v>
      </c>
      <c r="C25" s="154" t="s">
        <v>47</v>
      </c>
      <c r="D25" s="154"/>
      <c r="E25" s="154"/>
      <c r="F25" s="154"/>
      <c r="G25" s="154"/>
      <c r="H25" s="154"/>
    </row>
    <row r="26" spans="1:8" ht="14.25" customHeight="1">
      <c r="A26" s="65"/>
      <c r="B26" s="78" t="s">
        <v>48</v>
      </c>
      <c r="C26" s="154" t="s">
        <v>49</v>
      </c>
      <c r="D26" s="154"/>
      <c r="E26" s="154"/>
      <c r="F26" s="154"/>
      <c r="G26" s="154"/>
      <c r="H26" s="154"/>
    </row>
    <row r="27" spans="1:8" ht="15" customHeight="1" thickBot="1">
      <c r="A27" s="65"/>
      <c r="B27" s="79" t="s">
        <v>9</v>
      </c>
      <c r="C27" s="154" t="s">
        <v>50</v>
      </c>
      <c r="D27" s="154"/>
      <c r="E27" s="154"/>
      <c r="F27" s="154"/>
      <c r="G27" s="154"/>
      <c r="H27" s="154"/>
    </row>
    <row r="28" spans="1:8" ht="28.5" customHeight="1">
      <c r="A28" s="65"/>
      <c r="B28" s="80" t="s">
        <v>51</v>
      </c>
      <c r="C28" s="154" t="s">
        <v>52</v>
      </c>
      <c r="D28" s="154"/>
      <c r="E28" s="154"/>
      <c r="F28" s="154"/>
      <c r="G28" s="154"/>
      <c r="H28" s="154"/>
    </row>
    <row r="29" spans="1:8" ht="12.75">
      <c r="A29" s="65"/>
      <c r="B29" s="65"/>
      <c r="C29" s="65"/>
      <c r="D29" s="65"/>
      <c r="E29" s="65"/>
      <c r="F29" s="65"/>
      <c r="G29" s="65"/>
      <c r="H29" s="65"/>
    </row>
    <row r="30" spans="1:8" ht="12.75">
      <c r="A30" s="65"/>
      <c r="B30" s="65"/>
      <c r="C30" s="65"/>
      <c r="D30" s="65"/>
      <c r="E30" s="65"/>
      <c r="F30" s="65"/>
      <c r="G30" s="65"/>
      <c r="H30" s="104"/>
    </row>
    <row r="31" spans="1:8" ht="13.5" thickBot="1">
      <c r="A31" s="65"/>
      <c r="B31" s="65"/>
      <c r="C31" s="65"/>
      <c r="D31" s="65"/>
      <c r="E31" s="65"/>
      <c r="F31" s="65"/>
      <c r="G31" s="65"/>
      <c r="H31" s="65"/>
    </row>
    <row r="32" spans="1:8" ht="42" customHeight="1" thickBot="1">
      <c r="A32" s="120" t="s">
        <v>76</v>
      </c>
      <c r="B32" s="120"/>
      <c r="C32" s="81" t="s">
        <v>15</v>
      </c>
      <c r="D32" s="159" t="s">
        <v>22</v>
      </c>
      <c r="E32" s="159"/>
      <c r="F32" s="160" t="s">
        <v>10</v>
      </c>
      <c r="G32" s="160"/>
      <c r="H32" s="82" t="s">
        <v>3</v>
      </c>
    </row>
    <row r="33" spans="1:8" ht="13.5" customHeight="1">
      <c r="A33" s="2"/>
      <c r="B33" s="17" t="s">
        <v>73</v>
      </c>
      <c r="C33" s="41"/>
      <c r="D33" s="146"/>
      <c r="E33" s="146"/>
      <c r="F33" s="146"/>
      <c r="G33" s="146"/>
      <c r="H33" s="104"/>
    </row>
    <row r="34" spans="1:8" ht="13.5" customHeight="1">
      <c r="A34" s="2"/>
      <c r="B34" s="18" t="s">
        <v>74</v>
      </c>
      <c r="C34" s="41"/>
      <c r="D34" s="146"/>
      <c r="E34" s="146"/>
      <c r="F34" s="146"/>
      <c r="G34" s="146"/>
      <c r="H34" s="104"/>
    </row>
    <row r="35" spans="1:8" ht="13.5" customHeight="1">
      <c r="A35" s="2"/>
      <c r="B35" s="18" t="s">
        <v>75</v>
      </c>
      <c r="C35" s="85" t="str">
        <f>' Summary Elem'!$G$3</f>
        <v>PENDING</v>
      </c>
      <c r="D35" s="153" t="str">
        <f>IF(' Summary Elem'!C8="PENDING","PENDING",IF(OR(' Summary Elem'!C8="NOT MET",' Summary Elem'!C9="NOT MET",' Summary Elem'!C10="NOT MET",' Summary Elem'!C11="NOT MET",' Summary Elem'!C12="NOT MET",' Summary Elem'!C13="NOT MET",' Summary Elem'!C14="NOT MET",' Summary Elem'!C15="NOT MET",' Summary Elem'!C16="NOT MET",' Summary Elem'!C17="NOT MET"),"NOT MET","MET"))</f>
        <v>PENDING</v>
      </c>
      <c r="E35" s="153"/>
      <c r="F35" s="153" t="str">
        <f>IF(' Summary Elem'!D8="PENDING","PENDING",IF(OR(' Summary Elem'!D8="NOT MET",' Summary Elem'!D9="NOT MET",' Summary Elem'!D10="NOT MET",' Summary Elem'!D11="NOT MET",' Summary Elem'!D12="NOT MET",' Summary Elem'!D13="NOT MET",' Summary Elem'!D14="NOT MET",' Summary Elem'!D15="NOT MET",' Summary Elem'!D16="NOT MET",' Summary Elem'!D17="NOT MET"),"NOT MET","MET"))</f>
        <v>PENDING</v>
      </c>
      <c r="G35" s="153"/>
      <c r="H35" s="86" t="str">
        <f>$C$10</f>
        <v>PENDING</v>
      </c>
    </row>
  </sheetData>
  <sheetProtection sheet="1" objects="1" scenarios="1"/>
  <mergeCells count="25">
    <mergeCell ref="D34:E34"/>
    <mergeCell ref="F34:G34"/>
    <mergeCell ref="A1:H1"/>
    <mergeCell ref="A2:H2"/>
    <mergeCell ref="F3:H3"/>
    <mergeCell ref="D8:E8"/>
    <mergeCell ref="F8:G8"/>
    <mergeCell ref="C8:C9"/>
    <mergeCell ref="A3:B3"/>
    <mergeCell ref="C25:H25"/>
    <mergeCell ref="A8:B8"/>
    <mergeCell ref="E7:G7"/>
    <mergeCell ref="A32:B32"/>
    <mergeCell ref="D32:E32"/>
    <mergeCell ref="F32:G32"/>
    <mergeCell ref="D33:E33"/>
    <mergeCell ref="D11:E19"/>
    <mergeCell ref="D35:E35"/>
    <mergeCell ref="F33:G33"/>
    <mergeCell ref="F35:G35"/>
    <mergeCell ref="C27:H27"/>
    <mergeCell ref="C28:H28"/>
    <mergeCell ref="C23:H23"/>
    <mergeCell ref="C24:H24"/>
    <mergeCell ref="C26:H26"/>
  </mergeCells>
  <conditionalFormatting sqref="B24:B27 C10:C19 F33:F35 C33:D35 H33:H35 H30">
    <cfRule type="cellIs" priority="1" dxfId="0" operator="equal" stopIfTrue="1">
      <formula>"MET"</formula>
    </cfRule>
    <cfRule type="cellIs" priority="2" dxfId="1" operator="equal" stopIfTrue="1">
      <formula>"NOT MET"</formula>
    </cfRule>
    <cfRule type="cellIs" priority="3" dxfId="2" operator="equal" stopIfTrue="1">
      <formula>"NA"</formula>
    </cfRule>
  </conditionalFormatting>
  <printOptions/>
  <pageMargins left="0.75" right="0.75" top="1" bottom="1" header="0.5" footer="0.5"/>
  <pageSetup horizontalDpi="600" verticalDpi="600" orientation="portrait" r:id="rId1"/>
  <headerFooter alignWithMargins="0">
    <oddHeader>&amp;L&amp;A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 Auty</dc:creator>
  <cp:keywords/>
  <dc:description/>
  <cp:lastModifiedBy>BarrickC</cp:lastModifiedBy>
  <cp:lastPrinted>2004-05-10T17:33:55Z</cp:lastPrinted>
  <dcterms:created xsi:type="dcterms:W3CDTF">2003-06-13T17:31:43Z</dcterms:created>
  <dcterms:modified xsi:type="dcterms:W3CDTF">2006-07-24T18:29:11Z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iority">
    <vt:lpwstr>Legacy</vt:lpwstr>
  </property>
  <property fmtid="{D5CDD505-2E9C-101B-9397-08002B2CF9AE}" pid="3" name="Estimated Creation Date">
    <vt:lpwstr>2004-05-10T00:00:00Z</vt:lpwstr>
  </property>
  <property fmtid="{D5CDD505-2E9C-101B-9397-08002B2CF9AE}" pid="4" name="display_urn:schemas-microsoft-com:office:office#Editor">
    <vt:lpwstr>Cindy Barrick</vt:lpwstr>
  </property>
  <property fmtid="{D5CDD505-2E9C-101B-9397-08002B2CF9AE}" pid="5" name="display_urn:schemas-microsoft-com:office:office#Author">
    <vt:lpwstr>Cindy Barrick</vt:lpwstr>
  </property>
</Properties>
</file>