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880" windowHeight="8325" tabRatio="802" activeTab="0"/>
  </bookViews>
  <sheets>
    <sheet name="Directions" sheetId="1" r:id="rId1"/>
    <sheet name="Summary-Overall" sheetId="2" r:id="rId2"/>
    <sheet name="Summary-Indicators" sheetId="3" r:id="rId3"/>
    <sheet name="Reading Details ELEM" sheetId="4" r:id="rId4"/>
    <sheet name="Reading Details MS" sheetId="5" r:id="rId5"/>
    <sheet name="Reading Details HS" sheetId="6" r:id="rId6"/>
    <sheet name="Math Details ELEM" sheetId="7" r:id="rId7"/>
    <sheet name="Math Details MS" sheetId="8" r:id="rId8"/>
    <sheet name="Math Details HS" sheetId="9" r:id="rId9"/>
    <sheet name="Graduation" sheetId="10" r:id="rId10"/>
    <sheet name="Attendance" sheetId="11" r:id="rId11"/>
  </sheets>
  <definedNames/>
  <calcPr fullCalcOnLoad="1"/>
</workbook>
</file>

<file path=xl/sharedStrings.xml><?xml version="1.0" encoding="utf-8"?>
<sst xmlns="http://schemas.openxmlformats.org/spreadsheetml/2006/main" count="685" uniqueCount="153">
  <si>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</si>
  <si>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</si>
  <si>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</si>
  <si>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</si>
  <si>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</si>
  <si>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</si>
  <si>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</si>
  <si>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</si>
  <si>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</si>
  <si>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</si>
  <si>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</si>
  <si>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</si>
  <si>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</si>
  <si>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</si>
  <si>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</si>
  <si>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</si>
  <si>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</si>
  <si>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</si>
  <si>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</si>
  <si>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</si>
  <si>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</si>
  <si>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</si>
  <si>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</si>
  <si>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</si>
  <si>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</si>
  <si>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</si>
  <si>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</si>
  <si>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2009-2010</t>
  </si>
  <si>
    <t>English/ 
Language Arts AYP</t>
  </si>
  <si>
    <t>AYP Designation:</t>
  </si>
  <si>
    <t>English/Language Arts
(Reading)</t>
  </si>
  <si>
    <t>Mathematics
(Math)</t>
  </si>
  <si>
    <t># Tests</t>
  </si>
  <si>
    <t>#Tests</t>
  </si>
  <si>
    <t>% Met Status</t>
  </si>
  <si>
    <t>Margin of Error</t>
  </si>
  <si>
    <t>Adjusted Status</t>
  </si>
  <si>
    <t>Change in 
% Met</t>
  </si>
  <si>
    <t>Year(s) of data for best status</t>
  </si>
  <si>
    <t>Growth
 Target</t>
  </si>
  <si>
    <t>Non-participation</t>
  </si>
  <si>
    <t>10-11</t>
  </si>
  <si>
    <t>2010-2011</t>
  </si>
  <si>
    <t xml:space="preserve">
# Met</t>
  </si>
  <si>
    <t>Participation Denominator</t>
  </si>
  <si>
    <t>Participation 
Rate</t>
  </si>
  <si>
    <t>Participation Target: 95%</t>
  </si>
  <si>
    <t>ELA Target:</t>
  </si>
  <si>
    <t>Math Target:</t>
  </si>
  <si>
    <t>District:</t>
  </si>
  <si>
    <t>2010-11 Standards
# Met</t>
  </si>
  <si>
    <t>Participation Target:</t>
  </si>
  <si>
    <t>Attendance</t>
  </si>
  <si>
    <t>Attendance Target:</t>
  </si>
  <si>
    <t>Combined Attendance</t>
  </si>
  <si>
    <t>Enroll</t>
  </si>
  <si>
    <t>% Attend.</t>
  </si>
  <si>
    <t xml:space="preserve">District: </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</si>
  <si>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</si>
  <si>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</si>
  <si>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Click on the Attendance tab</t>
  </si>
  <si>
    <t>Enter the enrollment and attendance rate for each year</t>
  </si>
  <si>
    <t>For definitions of data elements and other information about AYP see:</t>
  </si>
  <si>
    <t>http://www.ode.state.or.us/search/page/?=1193</t>
  </si>
  <si>
    <t>Sample District</t>
  </si>
  <si>
    <t># Met</t>
  </si>
  <si>
    <t xml:space="preserve">District:  </t>
  </si>
  <si>
    <t>Click on the Summary-Overall tab</t>
  </si>
  <si>
    <t>MET</t>
  </si>
  <si>
    <t>NOT MET</t>
  </si>
  <si>
    <t>PENDING</t>
  </si>
  <si>
    <t>NOTE</t>
  </si>
  <si>
    <t>Summary - Indicators</t>
  </si>
  <si>
    <t>Summary - Overall</t>
  </si>
  <si>
    <t>--</t>
  </si>
  <si>
    <t>Enter the name of the district</t>
  </si>
  <si>
    <t>Enter the cohort size and diploma count data for each rate and year.</t>
  </si>
  <si>
    <r>
      <rPr>
        <b/>
        <sz val="10"/>
        <color indexed="8"/>
        <rFont val="Arial"/>
        <family val="2"/>
      </rPr>
      <t>Click on the Math Details tab for type of school in the district:</t>
    </r>
    <r>
      <rPr>
        <sz val="10"/>
        <color theme="1"/>
        <rFont val="Arial"/>
        <family val="2"/>
      </rPr>
      <t xml:space="preserve"> Elementary Schools (ELEM), Middle Schools (MS), and High Schools (HS)</t>
    </r>
  </si>
  <si>
    <r>
      <rPr>
        <b/>
        <sz val="10"/>
        <color indexed="8"/>
        <rFont val="Arial"/>
        <family val="2"/>
      </rPr>
      <t>Click on the Reading Details tab for type of school in the district:</t>
    </r>
    <r>
      <rPr>
        <sz val="10"/>
        <color theme="1"/>
        <rFont val="Arial"/>
        <family val="2"/>
      </rPr>
      <t xml:space="preserve"> Elementary Schools (ELEM), Middle Schools (MS), and High Schools (HS)</t>
    </r>
  </si>
  <si>
    <t>Cohort Graduation Details</t>
  </si>
  <si>
    <t>Four-Year Cohort Target:</t>
  </si>
  <si>
    <t>Four-Year Cohort 
Graduation Rate</t>
  </si>
  <si>
    <t>Graduation
Four-Year</t>
  </si>
  <si>
    <t>Cohort 2006-07 to 2009-10</t>
  </si>
  <si>
    <t>Cohort Graduation Rate</t>
  </si>
  <si>
    <t xml:space="preserve">Adjusted Cohort </t>
  </si>
  <si>
    <t>Regular Diplomas</t>
  </si>
  <si>
    <t>% Grad</t>
  </si>
  <si>
    <t>The cohort graduation rate is calculated as the number of regular diplomas divided by the number of students in the adjusted cohort.  Schools with at least 40 students in their two-year combined adjusted cohort will be rated on graduation. To be rated only on the current year, a school must have at least 20 students in the current year adjusted cohort.</t>
  </si>
  <si>
    <t>Five-Year Cohort Target:</t>
  </si>
  <si>
    <t>Five-Year Cohort
Graduation Rate</t>
  </si>
  <si>
    <t>Graduation
Five-Year</t>
  </si>
  <si>
    <t>Four-Year Cohort
Graduation Growth</t>
  </si>
  <si>
    <t>Graduation Growth</t>
  </si>
  <si>
    <t>Change in Graduation Rate</t>
  </si>
  <si>
    <t>Growth 
Target</t>
  </si>
  <si>
    <t>Reading Knowledge and Skills ELEMENTARY (Grades K-5) Details</t>
  </si>
  <si>
    <t>Reading Knowledge and Skills MIDDLE SCHOOL (Grades 6-8) Details</t>
  </si>
  <si>
    <t>Reading Knowledge and Skills HIGH SCHOOL (Grades 9-12) Details</t>
  </si>
  <si>
    <t>Mathematics Knowledge and Skills HIGH SCHOOL (Grades 9-12) Details</t>
  </si>
  <si>
    <t>Mathematics Knowledge and Skills MIDDLE SCHOOL (Grades 6-8) Details</t>
  </si>
  <si>
    <t>Mathematics Knowledge and Skills ELEMENTARY (Grades K-5) Details</t>
  </si>
  <si>
    <t xml:space="preserve">            Did the District Meet the Standard for AYP?</t>
  </si>
  <si>
    <t>Other Indicator</t>
  </si>
  <si>
    <t>District</t>
  </si>
  <si>
    <t>Elementary Grades (K-5)</t>
  </si>
  <si>
    <t>Middle (Grades 6-8)</t>
  </si>
  <si>
    <t>High School (Grades 9-12)</t>
  </si>
  <si>
    <t>Other AYP Indicator</t>
  </si>
  <si>
    <t>Graduation</t>
  </si>
  <si>
    <t>ELEM</t>
  </si>
  <si>
    <t>MS</t>
  </si>
  <si>
    <t>HS</t>
  </si>
  <si>
    <t>Graduation Summary</t>
  </si>
  <si>
    <t>Graduation AYP</t>
  </si>
  <si>
    <t>Graduation Cohort Four-Year Rate</t>
  </si>
  <si>
    <t>Graduation Cohort Five-Year Rate</t>
  </si>
  <si>
    <t>Combined Attendance is based on attendance rates (Grades 1 - 12) calculated from Third Period Cumulative ADM and weighted by enrollment counts (Grades 1 - 12) submitted from Spring Membership for each year.</t>
  </si>
  <si>
    <t>Middle Grades (6-8) Attendance</t>
  </si>
  <si>
    <t>Elementary Grades (K-5) Attendance</t>
  </si>
  <si>
    <t>Click on the Graduation tab</t>
  </si>
  <si>
    <r>
      <rPr>
        <sz val="10"/>
        <rFont val="Arial"/>
        <family val="2"/>
      </rPr>
      <t>You are done.</t>
    </r>
    <r>
      <rPr>
        <i/>
        <sz val="10"/>
        <rFont val="Arial"/>
        <family val="2"/>
      </rPr>
      <t xml:space="preserve"> </t>
    </r>
    <r>
      <rPr>
        <sz val="10"/>
        <rFont val="Arial"/>
        <family val="2"/>
      </rPr>
      <t xml:space="preserve">The summary page will show the results of the AYP calculation rules based on the data you entered. </t>
    </r>
    <r>
      <rPr>
        <i/>
        <sz val="10"/>
        <rFont val="Arial"/>
        <family val="2"/>
      </rPr>
      <t>Colors may not display if you are using a version of Excel prior to Excel 2007.</t>
    </r>
  </si>
  <si>
    <t xml:space="preserve">Use this workbook for a district with grade spans which is rated on Graduation. </t>
  </si>
  <si>
    <t>DRAFT</t>
  </si>
  <si>
    <r>
      <t xml:space="preserve">Enter the </t>
    </r>
    <r>
      <rPr>
        <b/>
        <sz val="10"/>
        <rFont val="Arial"/>
        <family val="2"/>
      </rPr>
      <t>2010-11</t>
    </r>
    <r>
      <rPr>
        <sz val="10"/>
        <color theme="1"/>
        <rFont val="Arial"/>
        <family val="2"/>
      </rPr>
      <t xml:space="preserve"> data from the</t>
    </r>
    <r>
      <rPr>
        <b/>
        <sz val="10"/>
        <rFont val="Arial"/>
        <family val="2"/>
      </rPr>
      <t xml:space="preserve"> 2010-11</t>
    </r>
    <r>
      <rPr>
        <sz val="10"/>
        <color theme="1"/>
        <rFont val="Arial"/>
        <family val="2"/>
      </rPr>
      <t xml:space="preserve"> AYP report</t>
    </r>
  </si>
  <si>
    <r>
      <t xml:space="preserve">In the Participation block, enter the number of valid test scores in Reading/Literature for </t>
    </r>
    <r>
      <rPr>
        <b/>
        <sz val="10"/>
        <rFont val="Arial"/>
        <family val="2"/>
      </rPr>
      <t>2011-12</t>
    </r>
    <r>
      <rPr>
        <sz val="10"/>
        <color theme="1"/>
        <rFont val="Arial"/>
        <family val="2"/>
      </rPr>
      <t xml:space="preserve"> from students enrolled on the first school day in May in grades 3-8 and 11.</t>
    </r>
  </si>
  <si>
    <r>
      <t xml:space="preserve">In the Academic Status block, enter the number of math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</si>
  <si>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reading tests and the number of tests meeting standard in grades 3-8 and 11.  You will need to enter the number of students meeting using both the 2010-11 standards and the 2011-12 standards.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</si>
  <si>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valid test scores in Mathematics for </t>
    </r>
    <r>
      <rPr>
        <b/>
        <sz val="10"/>
        <rFont val="Arial"/>
        <family val="2"/>
      </rPr>
      <t>2011-12</t>
    </r>
    <r>
      <rPr>
        <sz val="10"/>
        <color theme="1"/>
        <rFont val="Arial"/>
        <family val="2"/>
      </rPr>
      <t xml:space="preserve"> from students enrolled on the first school day in May in grades 3-8 and 11.</t>
    </r>
  </si>
  <si>
    <t>2011-2012 AYP Report (Public)</t>
  </si>
  <si>
    <t>2011-2012</t>
  </si>
  <si>
    <t>11-12</t>
  </si>
  <si>
    <t>2011-12 Standards
# Met</t>
  </si>
  <si>
    <t>2010-11 Standards
% Met</t>
  </si>
  <si>
    <t>2011-12 Standards
% Met</t>
  </si>
  <si>
    <t>2011-2012 Final AYP Report (Public)</t>
  </si>
  <si>
    <t>2011-2012
% Met</t>
  </si>
  <si>
    <t>2010-2011 
% Met</t>
  </si>
  <si>
    <t>2011-2012 
% Met</t>
  </si>
  <si>
    <t>Cohort 2007-08 to 2010-11</t>
  </si>
  <si>
    <t>Cohort 2006-07 to 2010-11</t>
  </si>
  <si>
    <t>The five-year cohort graduation rate is calculated as the number of regular diplomas divided by the number of students in the adjusted cohort.  The adjusted cohort includes all first time ninth graders in 2006-07 plus students who transfer into the school minus student who transfer out.  To be rated on its five-year cohort a school must have at least 20 students in the five-year adjusted cohort.</t>
  </si>
  <si>
    <r>
      <t xml:space="preserve">Asian </t>
    </r>
    <r>
      <rPr>
        <i/>
        <vertAlign val="superscript"/>
        <sz val="10"/>
        <color indexed="8"/>
        <rFont val="Arial"/>
        <family val="2"/>
      </rPr>
      <t>1</t>
    </r>
  </si>
  <si>
    <r>
      <t>Pacific Islander</t>
    </r>
    <r>
      <rPr>
        <i/>
        <vertAlign val="superscript"/>
        <sz val="10"/>
        <color indexed="8"/>
        <rFont val="Arial"/>
        <family val="2"/>
      </rPr>
      <t xml:space="preserve"> 1</t>
    </r>
  </si>
  <si>
    <t>The splitting of the Asian/Pacific Islander subgroup into the Asian subgroup row and the Pacific Islander subgroup row will be shown on the secure district validation for review purposes only and will not be reported separately on the public 2011-12  AYP reports.</t>
  </si>
  <si>
    <t xml:space="preserve">NOTE:  
As of May 1, 2012,  Oregon’s application for the federal ESEA waiver has been submitted and is pending U.S. Department of Education approval. ODE is required to continue with the existing annual federal reporting for Adequate Yearly Progress (AYP) until final approval is received for the waiver. 
This calculator reflects the existing federally approved 2011-12 AYP reporting rules and does not include any new proposed ESEA waiver rules.  </t>
  </si>
  <si>
    <t>2011-12 AYP Calculator directions</t>
  </si>
  <si>
    <t>Note:  Two years of assessment and attendance data and at least four years of graduation data are required to make an AYP determination.</t>
  </si>
  <si>
    <t>* To Meet Overall AYP, a district must meet AYP in each content area and at each grade span (see Summary page).</t>
  </si>
  <si>
    <t>AYP graduation subgroups contribute to the overall Graduation indicator and must meet target in conjunction with a designation of Met on Academic Growth for the same subgroup when the academic status target is Not Met.</t>
  </si>
  <si>
    <t>Academic growth is calculated using the percentage of students in 2010-11 and 2011-12 meeting 2010-11 Reading achievement standards.</t>
  </si>
  <si>
    <t>Academic growth is calculated using the percentage of students in 2010-11 and 2011-12 meeting current Math achievement standards.</t>
  </si>
  <si>
    <t>The participation target may be met using either a two-year or the current year participation rate.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</si>
</sst>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78">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sz val="12"/>
      <name val="Arial"/>
      <family val="2"/>
    </font>
    <font>
      <b/>
      <sz val="10"/>
      <color indexed="8"/>
      <name val="Arial"/>
      <family val="2"/>
    </font>
    <font>
      <u val="single"/>
      <sz val="10"/>
      <color indexed="12"/>
      <name val="Arial"/>
      <family val="2"/>
    </font>
    <font>
      <i/>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Arial"/>
      <family val="2"/>
    </font>
    <font>
      <b/>
      <sz val="10"/>
      <color indexed="23"/>
      <name val="Arial"/>
      <family val="2"/>
    </font>
    <font>
      <b/>
      <sz val="10"/>
      <color indexed="10"/>
      <name val="Arial"/>
      <family val="2"/>
    </font>
    <font>
      <b/>
      <sz val="12"/>
      <color indexed="8"/>
      <name val="Arial"/>
      <family val="2"/>
    </font>
    <font>
      <i/>
      <sz val="8"/>
      <color indexed="8"/>
      <name val="Arial"/>
      <family val="2"/>
    </font>
    <font>
      <sz val="12"/>
      <color indexed="8"/>
      <name val="Arial"/>
      <family val="2"/>
    </font>
    <font>
      <b/>
      <sz val="11"/>
      <color indexed="8"/>
      <name val="Arial"/>
      <family val="2"/>
    </font>
    <font>
      <sz val="11"/>
      <color indexed="8"/>
      <name val="Arial"/>
      <family val="2"/>
    </font>
    <font>
      <i/>
      <sz val="11"/>
      <color indexed="8"/>
      <name val="Arial"/>
      <family val="2"/>
    </font>
    <font>
      <i/>
      <sz val="10"/>
      <color indexed="8"/>
      <name val="Arial"/>
      <family val="2"/>
    </font>
    <font>
      <i/>
      <sz val="16"/>
      <color indexed="8"/>
      <name val="Arial"/>
      <family val="2"/>
    </font>
    <font>
      <i/>
      <sz val="8.5"/>
      <color indexed="8"/>
      <name val="Arial"/>
      <family val="2"/>
    </font>
    <font>
      <sz val="8.5"/>
      <color indexed="8"/>
      <name val="Arial"/>
      <family val="2"/>
    </font>
    <font>
      <vertAlign val="superscript"/>
      <sz val="10"/>
      <color indexed="8"/>
      <name val="Arial"/>
      <family val="2"/>
    </font>
    <font>
      <b/>
      <i/>
      <sz val="26"/>
      <color indexed="10"/>
      <name val="Comic Sans MS"/>
      <family val="4"/>
    </font>
    <font>
      <b/>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theme="0" tint="-0.4999699890613556"/>
      <name val="Arial"/>
      <family val="2"/>
    </font>
    <font>
      <b/>
      <sz val="10"/>
      <color rgb="FFFF0000"/>
      <name val="Arial"/>
      <family val="2"/>
    </font>
    <font>
      <b/>
      <sz val="12"/>
      <color theme="1"/>
      <name val="Arial"/>
      <family val="2"/>
    </font>
    <font>
      <i/>
      <sz val="8"/>
      <color theme="1"/>
      <name val="Arial"/>
      <family val="2"/>
    </font>
    <font>
      <sz val="12"/>
      <color theme="1"/>
      <name val="Arial"/>
      <family val="2"/>
    </font>
    <font>
      <b/>
      <sz val="11"/>
      <color theme="1"/>
      <name val="Arial"/>
      <family val="2"/>
    </font>
    <font>
      <sz val="11"/>
      <color theme="1"/>
      <name val="Arial"/>
      <family val="2"/>
    </font>
    <font>
      <i/>
      <sz val="11"/>
      <color theme="1"/>
      <name val="Arial"/>
      <family val="2"/>
    </font>
    <font>
      <i/>
      <sz val="10"/>
      <color theme="1"/>
      <name val="Arial"/>
      <family val="2"/>
    </font>
    <font>
      <i/>
      <sz val="16"/>
      <color theme="1"/>
      <name val="Arial"/>
      <family val="2"/>
    </font>
    <font>
      <i/>
      <sz val="8.5"/>
      <color theme="1"/>
      <name val="Arial"/>
      <family val="2"/>
    </font>
    <font>
      <sz val="8.5"/>
      <color theme="1"/>
      <name val="Arial"/>
      <family val="2"/>
    </font>
    <font>
      <vertAlign val="superscript"/>
      <sz val="10"/>
      <color theme="1"/>
      <name val="Arial"/>
      <family val="2"/>
    </font>
    <font>
      <b/>
      <i/>
      <sz val="10"/>
      <color rgb="FFFF0000"/>
      <name val="Arial"/>
      <family val="2"/>
    </font>
    <font>
      <b/>
      <i/>
      <sz val="26"/>
      <color rgb="FFFF000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top/>
      <bottom/>
    </border>
    <border>
      <left style="thin"/>
      <right style="thin"/>
      <top/>
      <bottom style="thin"/>
    </border>
    <border>
      <left/>
      <right style="thin"/>
      <top/>
      <bottom/>
    </border>
    <border>
      <left/>
      <right/>
      <top style="thin"/>
      <bottom style="thin"/>
    </border>
    <border>
      <left/>
      <right style="thin"/>
      <top/>
      <bottom style="thin"/>
    </border>
    <border>
      <left/>
      <right style="thin"/>
      <top style="thin"/>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8">
    <xf numFmtId="0" fontId="0" fillId="0" borderId="0" xfId="0" applyAlignment="1">
      <alignment/>
    </xf>
    <xf numFmtId="0" fontId="0" fillId="0" borderId="10" xfId="0" applyBorder="1" applyAlignment="1">
      <alignment/>
    </xf>
    <xf numFmtId="0" fontId="0" fillId="0" borderId="0" xfId="0" applyNumberFormat="1" applyAlignment="1">
      <alignment wrapText="1"/>
    </xf>
    <xf numFmtId="0" fontId="60" fillId="0" borderId="10" xfId="0" applyFont="1" applyBorder="1" applyAlignment="1">
      <alignment horizontal="center"/>
    </xf>
    <xf numFmtId="0" fontId="60" fillId="0" borderId="0" xfId="0" applyFont="1" applyAlignment="1">
      <alignment horizontal="center"/>
    </xf>
    <xf numFmtId="0" fontId="0" fillId="0" borderId="1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0" fillId="33" borderId="10" xfId="0"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62" fillId="0" borderId="10" xfId="0" applyFont="1" applyBorder="1" applyAlignment="1">
      <alignment horizontal="center" wrapText="1"/>
    </xf>
    <xf numFmtId="0" fontId="0" fillId="0" borderId="11" xfId="0" applyNumberFormat="1" applyFont="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12" xfId="0" applyBorder="1" applyAlignment="1">
      <alignment horizontal="center" wrapText="1"/>
    </xf>
    <xf numFmtId="0" fontId="47" fillId="33" borderId="10" xfId="0" applyFont="1" applyFill="1" applyBorder="1" applyAlignment="1">
      <alignment horizontal="center" wrapText="1"/>
    </xf>
    <xf numFmtId="0" fontId="47" fillId="0" borderId="0" xfId="0" applyFont="1" applyFill="1" applyBorder="1" applyAlignment="1">
      <alignment horizontal="center" wrapText="1"/>
    </xf>
    <xf numFmtId="0" fontId="47" fillId="33" borderId="10" xfId="0"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xf>
    <xf numFmtId="0" fontId="65" fillId="0" borderId="0" xfId="0" applyFont="1" applyBorder="1" applyAlignment="1">
      <alignment wrapText="1"/>
    </xf>
    <xf numFmtId="0" fontId="66" fillId="0" borderId="0" xfId="0" applyFont="1" applyAlignment="1">
      <alignment wrapText="1"/>
    </xf>
    <xf numFmtId="9" fontId="65" fillId="0" borderId="0" xfId="0" applyNumberFormat="1" applyFont="1" applyBorder="1" applyAlignment="1">
      <alignment wrapText="1"/>
    </xf>
    <xf numFmtId="0" fontId="0" fillId="34" borderId="0" xfId="0" applyNumberFormat="1" applyFill="1" applyBorder="1" applyAlignment="1">
      <alignment horizontal="center" wrapText="1"/>
    </xf>
    <xf numFmtId="0" fontId="0" fillId="34" borderId="0" xfId="0" applyFill="1" applyBorder="1" applyAlignment="1">
      <alignment horizontal="center" wrapText="1"/>
    </xf>
    <xf numFmtId="0" fontId="67" fillId="0" borderId="0" xfId="0" applyFont="1" applyAlignment="1">
      <alignment wrapText="1"/>
    </xf>
    <xf numFmtId="0" fontId="65" fillId="0" borderId="0" xfId="0" applyFont="1" applyAlignment="1">
      <alignment vertical="top" wrapText="1"/>
    </xf>
    <xf numFmtId="0" fontId="68" fillId="0" borderId="0" xfId="0" applyFont="1" applyAlignment="1">
      <alignment horizontal="left" vertical="center" wrapText="1"/>
    </xf>
    <xf numFmtId="0" fontId="65" fillId="0" borderId="0" xfId="0" applyFont="1" applyAlignment="1">
      <alignment horizontal="left" vertical="center"/>
    </xf>
    <xf numFmtId="0" fontId="69" fillId="0" borderId="0" xfId="0" applyFont="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65" fillId="0" borderId="0" xfId="0" applyFont="1" applyAlignment="1">
      <alignment wrapText="1"/>
    </xf>
    <xf numFmtId="0" fontId="68" fillId="0" borderId="0" xfId="0" applyFont="1" applyAlignment="1">
      <alignment vertical="center" wrapText="1"/>
    </xf>
    <xf numFmtId="9" fontId="68" fillId="0" borderId="13" xfId="59" applyFont="1" applyBorder="1" applyAlignment="1">
      <alignment wrapText="1"/>
    </xf>
    <xf numFmtId="9" fontId="68" fillId="0" borderId="13" xfId="0" applyNumberFormat="1" applyFont="1" applyBorder="1" applyAlignment="1">
      <alignment wrapText="1"/>
    </xf>
    <xf numFmtId="164" fontId="68" fillId="0" borderId="0" xfId="42" applyNumberFormat="1" applyFont="1" applyAlignment="1">
      <alignment horizontal="center" wrapText="1"/>
    </xf>
    <xf numFmtId="0" fontId="69" fillId="0" borderId="0" xfId="0" applyFont="1" applyAlignment="1">
      <alignment horizontal="left" vertical="center"/>
    </xf>
    <xf numFmtId="0" fontId="70" fillId="0" borderId="0" xfId="0" applyFont="1" applyAlignment="1">
      <alignment vertical="top" wrapText="1"/>
    </xf>
    <xf numFmtId="0" fontId="5" fillId="0" borderId="0" xfId="0" applyFont="1" applyAlignment="1">
      <alignment vertical="top" wrapText="1"/>
    </xf>
    <xf numFmtId="0" fontId="60" fillId="0" borderId="14" xfId="0" applyFont="1" applyBorder="1" applyAlignment="1">
      <alignment vertical="top"/>
    </xf>
    <xf numFmtId="0" fontId="0" fillId="0" borderId="10" xfId="0" applyBorder="1" applyAlignment="1">
      <alignment horizontal="center"/>
    </xf>
    <xf numFmtId="0" fontId="69" fillId="0" borderId="0" xfId="0" applyFont="1" applyAlignment="1">
      <alignment horizontal="left" wrapText="1"/>
    </xf>
    <xf numFmtId="0" fontId="71" fillId="0" borderId="11" xfId="0" applyFont="1" applyBorder="1" applyAlignment="1">
      <alignment horizontal="left" wrapText="1" indent="1"/>
    </xf>
    <xf numFmtId="0" fontId="47" fillId="35" borderId="10" xfId="0" applyFont="1" applyFill="1" applyBorder="1" applyAlignment="1">
      <alignment horizontal="center" wrapText="1"/>
    </xf>
    <xf numFmtId="0" fontId="47" fillId="35" borderId="10" xfId="0" applyFont="1" applyFill="1" applyBorder="1" applyAlignment="1">
      <alignment horizontal="center"/>
    </xf>
    <xf numFmtId="0" fontId="68" fillId="0" borderId="0" xfId="0" applyFont="1" applyAlignment="1">
      <alignment horizontal="left" vertical="center" wrapText="1"/>
    </xf>
    <xf numFmtId="0" fontId="65" fillId="0" borderId="0" xfId="0" applyFont="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5" fillId="0" borderId="0" xfId="0" applyFont="1" applyAlignment="1">
      <alignment wrapText="1"/>
    </xf>
    <xf numFmtId="0" fontId="6" fillId="0" borderId="0" xfId="0" applyFont="1" applyAlignment="1">
      <alignment wrapText="1"/>
    </xf>
    <xf numFmtId="0" fontId="9" fillId="0" borderId="0" xfId="53" applyFont="1" applyAlignment="1" applyProtection="1">
      <alignment/>
      <protection/>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wrapText="1"/>
    </xf>
    <xf numFmtId="0" fontId="0" fillId="0" borderId="18" xfId="0" applyBorder="1" applyAlignment="1">
      <alignment/>
    </xf>
    <xf numFmtId="0" fontId="0" fillId="0" borderId="19" xfId="0" applyBorder="1" applyAlignment="1">
      <alignment/>
    </xf>
    <xf numFmtId="0" fontId="0" fillId="0" borderId="19" xfId="0" applyBorder="1" applyAlignment="1">
      <alignment wrapText="1"/>
    </xf>
    <xf numFmtId="0" fontId="0" fillId="0" borderId="17" xfId="0" applyBorder="1" applyAlignment="1">
      <alignment wrapText="1"/>
    </xf>
    <xf numFmtId="0" fontId="0" fillId="0" borderId="0" xfId="0" applyBorder="1" applyAlignment="1">
      <alignment/>
    </xf>
    <xf numFmtId="0" fontId="60" fillId="0" borderId="14" xfId="0" applyFont="1" applyBorder="1" applyAlignment="1">
      <alignment wrapText="1"/>
    </xf>
    <xf numFmtId="0" fontId="72" fillId="0" borderId="0" xfId="0" applyFont="1" applyAlignment="1">
      <alignment horizontal="center" wrapText="1"/>
    </xf>
    <xf numFmtId="0" fontId="60" fillId="0" borderId="0" xfId="0" applyFont="1" applyBorder="1" applyAlignment="1">
      <alignment wrapText="1"/>
    </xf>
    <xf numFmtId="164" fontId="68" fillId="0" borderId="0" xfId="42" applyNumberFormat="1" applyFont="1" applyAlignment="1">
      <alignment wrapText="1"/>
    </xf>
    <xf numFmtId="0" fontId="0" fillId="0" borderId="0" xfId="0" applyNumberFormat="1" applyFill="1" applyBorder="1" applyAlignment="1">
      <alignment horizontal="center" wrapText="1"/>
    </xf>
    <xf numFmtId="0" fontId="0" fillId="0" borderId="10" xfId="0" applyNumberFormat="1" applyFont="1" applyBorder="1" applyAlignment="1">
      <alignment horizontal="center" wrapText="1"/>
    </xf>
    <xf numFmtId="0" fontId="73" fillId="0" borderId="0" xfId="0" applyFont="1" applyFill="1" applyBorder="1" applyAlignment="1">
      <alignment horizontal="left" vertical="top" wrapText="1"/>
    </xf>
    <xf numFmtId="0" fontId="0" fillId="0" borderId="20" xfId="0" applyNumberFormat="1" applyFont="1" applyBorder="1" applyAlignment="1">
      <alignment horizontal="center" wrapText="1"/>
    </xf>
    <xf numFmtId="0" fontId="0" fillId="0" borderId="11" xfId="0" applyBorder="1" applyAlignment="1">
      <alignment wrapText="1"/>
    </xf>
    <xf numFmtId="165" fontId="0" fillId="0" borderId="21" xfId="42" applyNumberFormat="1" applyFont="1" applyBorder="1" applyAlignment="1">
      <alignment horizontal="center" wrapText="1"/>
    </xf>
    <xf numFmtId="165" fontId="61" fillId="0" borderId="21" xfId="42" applyNumberFormat="1" applyFont="1" applyBorder="1" applyAlignment="1">
      <alignment horizontal="center" wrapText="1"/>
    </xf>
    <xf numFmtId="0" fontId="73" fillId="0" borderId="0" xfId="0" applyFont="1" applyBorder="1" applyAlignment="1">
      <alignment vertical="top" wrapText="1"/>
    </xf>
    <xf numFmtId="0" fontId="74" fillId="0" borderId="0" xfId="0" applyFont="1" applyBorder="1" applyAlignment="1">
      <alignment vertical="top" wrapText="1"/>
    </xf>
    <xf numFmtId="0" fontId="0" fillId="0" borderId="10" xfId="0" applyBorder="1" applyAlignment="1">
      <alignment horizontal="center" wrapText="1"/>
    </xf>
    <xf numFmtId="0" fontId="0" fillId="0" borderId="10" xfId="0" applyFill="1" applyBorder="1" applyAlignment="1">
      <alignment horizontal="center" wrapText="1"/>
    </xf>
    <xf numFmtId="0" fontId="69" fillId="0" borderId="0" xfId="0" applyFont="1" applyFill="1" applyAlignment="1" applyProtection="1">
      <alignment horizontal="left" vertical="center"/>
      <protection/>
    </xf>
    <xf numFmtId="0" fontId="0" fillId="0" borderId="0" xfId="0" applyFill="1" applyAlignment="1" applyProtection="1">
      <alignment horizontal="center"/>
      <protection/>
    </xf>
    <xf numFmtId="0" fontId="67" fillId="0" borderId="0" xfId="0" applyFont="1" applyFill="1" applyAlignment="1" applyProtection="1">
      <alignment horizontal="center"/>
      <protection/>
    </xf>
    <xf numFmtId="0" fontId="0" fillId="0" borderId="0" xfId="0" applyFill="1" applyAlignment="1" applyProtection="1">
      <alignment/>
      <protection/>
    </xf>
    <xf numFmtId="0" fontId="69" fillId="0" borderId="0" xfId="0" applyFont="1" applyFill="1" applyAlignment="1" applyProtection="1">
      <alignment/>
      <protection/>
    </xf>
    <xf numFmtId="0" fontId="69" fillId="0" borderId="0" xfId="0" applyFont="1" applyFill="1" applyAlignment="1">
      <alignment wrapText="1"/>
    </xf>
    <xf numFmtId="0" fontId="0" fillId="0" borderId="10" xfId="0" applyBorder="1" applyAlignment="1">
      <alignment horizontal="center" wrapText="1"/>
    </xf>
    <xf numFmtId="1" fontId="0" fillId="2" borderId="10" xfId="0" applyNumberFormat="1" applyFill="1" applyBorder="1" applyAlignment="1" applyProtection="1">
      <alignment horizontal="right" wrapText="1" indent="1"/>
      <protection locked="0"/>
    </xf>
    <xf numFmtId="0" fontId="0" fillId="0" borderId="11" xfId="0" applyBorder="1" applyAlignment="1">
      <alignment horizontal="right" wrapText="1" indent="1"/>
    </xf>
    <xf numFmtId="1" fontId="0" fillId="0" borderId="10" xfId="59" applyNumberFormat="1" applyFont="1" applyBorder="1" applyAlignment="1">
      <alignment horizontal="right" wrapText="1" indent="1"/>
    </xf>
    <xf numFmtId="0" fontId="0" fillId="2" borderId="10" xfId="0" applyNumberFormat="1" applyFill="1" applyBorder="1" applyAlignment="1" applyProtection="1">
      <alignment horizontal="right" wrapText="1" indent="1"/>
      <protection locked="0"/>
    </xf>
    <xf numFmtId="2" fontId="0" fillId="0" borderId="10" xfId="0" applyNumberFormat="1" applyBorder="1" applyAlignment="1">
      <alignment horizontal="right" wrapText="1" indent="1"/>
    </xf>
    <xf numFmtId="2" fontId="0" fillId="0" borderId="11" xfId="0" applyNumberFormat="1" applyBorder="1" applyAlignment="1">
      <alignment horizontal="right" wrapText="1" indent="1"/>
    </xf>
    <xf numFmtId="1" fontId="0" fillId="0" borderId="10" xfId="59" applyNumberFormat="1" applyFont="1" applyBorder="1" applyAlignment="1" quotePrefix="1">
      <alignment horizontal="right" wrapText="1" indent="1"/>
    </xf>
    <xf numFmtId="0" fontId="0" fillId="14" borderId="10" xfId="0" applyNumberFormat="1" applyFill="1" applyBorder="1" applyAlignment="1" applyProtection="1">
      <alignment horizontal="right" wrapText="1" indent="1"/>
      <protection locked="0"/>
    </xf>
    <xf numFmtId="0" fontId="0" fillId="2" borderId="11" xfId="0" applyFill="1" applyBorder="1" applyAlignment="1" applyProtection="1">
      <alignment horizontal="right" wrapText="1" indent="1"/>
      <protection locked="0"/>
    </xf>
    <xf numFmtId="2" fontId="0" fillId="0" borderId="10" xfId="42" applyNumberFormat="1" applyFont="1" applyBorder="1" applyAlignment="1">
      <alignment horizontal="right" wrapText="1" indent="1"/>
    </xf>
    <xf numFmtId="0" fontId="2" fillId="2" borderId="11" xfId="0" applyFont="1" applyFill="1" applyBorder="1" applyAlignment="1" applyProtection="1">
      <alignment horizontal="right" wrapText="1" indent="1"/>
      <protection locked="0"/>
    </xf>
    <xf numFmtId="4" fontId="0" fillId="0" borderId="10" xfId="42" applyNumberFormat="1" applyFont="1" applyBorder="1" applyAlignment="1">
      <alignment horizontal="right" wrapText="1" indent="1"/>
    </xf>
    <xf numFmtId="0" fontId="0" fillId="2" borderId="10" xfId="0" applyFill="1" applyBorder="1" applyAlignment="1" applyProtection="1">
      <alignment horizontal="right" wrapText="1" indent="1"/>
      <protection locked="0"/>
    </xf>
    <xf numFmtId="2" fontId="0" fillId="0" borderId="12" xfId="0" applyNumberFormat="1" applyBorder="1" applyAlignment="1">
      <alignment horizontal="right" wrapText="1" indent="1"/>
    </xf>
    <xf numFmtId="1" fontId="0" fillId="2" borderId="11" xfId="0" applyNumberFormat="1" applyFill="1" applyBorder="1" applyAlignment="1" applyProtection="1">
      <alignment horizontal="right" wrapText="1" indent="1"/>
      <protection locked="0"/>
    </xf>
    <xf numFmtId="165" fontId="0" fillId="2" borderId="11" xfId="0" applyNumberFormat="1" applyFill="1" applyBorder="1" applyAlignment="1" applyProtection="1">
      <alignment horizontal="right" wrapText="1" indent="1"/>
      <protection locked="0"/>
    </xf>
    <xf numFmtId="165" fontId="2" fillId="2" borderId="11" xfId="0" applyNumberFormat="1" applyFont="1" applyFill="1" applyBorder="1" applyAlignment="1" applyProtection="1">
      <alignment horizontal="right" wrapText="1" indent="1"/>
      <protection locked="0"/>
    </xf>
    <xf numFmtId="165" fontId="0" fillId="0" borderId="10" xfId="42" applyNumberFormat="1" applyFont="1" applyBorder="1" applyAlignment="1">
      <alignment horizontal="right" wrapText="1" indent="1"/>
    </xf>
    <xf numFmtId="1" fontId="2" fillId="2" borderId="11" xfId="0" applyNumberFormat="1" applyFont="1" applyFill="1" applyBorder="1" applyAlignment="1" applyProtection="1">
      <alignment horizontal="right" wrapText="1" indent="1"/>
      <protection locked="0"/>
    </xf>
    <xf numFmtId="0" fontId="0" fillId="0" borderId="10" xfId="0" applyBorder="1" applyAlignment="1">
      <alignment horizontal="center"/>
    </xf>
    <xf numFmtId="0" fontId="0" fillId="0" borderId="10" xfId="0" applyBorder="1" applyAlignment="1">
      <alignment horizontal="center" wrapText="1"/>
    </xf>
    <xf numFmtId="0" fontId="0" fillId="0" borderId="20" xfId="0" applyBorder="1" applyAlignment="1">
      <alignment horizontal="center" wrapText="1"/>
    </xf>
    <xf numFmtId="0" fontId="0" fillId="0" borderId="22" xfId="0" applyBorder="1" applyAlignment="1">
      <alignment horizontal="center" wrapText="1"/>
    </xf>
    <xf numFmtId="0" fontId="0" fillId="0" borderId="11" xfId="0" applyBorder="1" applyAlignment="1">
      <alignment horizontal="center" wrapText="1"/>
    </xf>
    <xf numFmtId="49" fontId="0" fillId="0" borderId="10" xfId="0" applyNumberFormat="1" applyBorder="1" applyAlignment="1">
      <alignment horizontal="center" wrapText="1"/>
    </xf>
    <xf numFmtId="0" fontId="0" fillId="0" borderId="20" xfId="0" applyBorder="1" applyAlignment="1">
      <alignment wrapText="1"/>
    </xf>
    <xf numFmtId="0" fontId="0" fillId="33" borderId="22" xfId="0" applyFill="1" applyBorder="1" applyAlignment="1">
      <alignment horizontal="center" wrapText="1"/>
    </xf>
    <xf numFmtId="2" fontId="0" fillId="33" borderId="11" xfId="0" applyNumberFormat="1" applyFill="1" applyBorder="1" applyAlignment="1">
      <alignment horizontal="right" wrapText="1" indent="1"/>
    </xf>
    <xf numFmtId="0" fontId="75" fillId="0" borderId="0" xfId="0" applyFont="1" applyAlignment="1">
      <alignment vertical="top"/>
    </xf>
    <xf numFmtId="0" fontId="71" fillId="0" borderId="0" xfId="0" applyFont="1" applyAlignment="1">
      <alignment wrapText="1"/>
    </xf>
    <xf numFmtId="0" fontId="0" fillId="0" borderId="0" xfId="0" applyAlignment="1">
      <alignment horizontal="center" vertical="top"/>
    </xf>
    <xf numFmtId="0" fontId="76" fillId="0" borderId="0" xfId="0" applyFont="1" applyFill="1" applyAlignment="1">
      <alignment horizontal="left" vertical="top" wrapText="1"/>
    </xf>
    <xf numFmtId="0" fontId="76" fillId="0" borderId="0" xfId="0" applyFont="1" applyFill="1" applyAlignment="1">
      <alignment horizontal="left" wrapText="1"/>
    </xf>
    <xf numFmtId="0" fontId="0" fillId="0" borderId="0" xfId="0" applyFill="1" applyAlignment="1">
      <alignment/>
    </xf>
    <xf numFmtId="0" fontId="4" fillId="0" borderId="0" xfId="0" applyFont="1" applyAlignment="1">
      <alignment horizontal="center" vertical="top"/>
    </xf>
    <xf numFmtId="0" fontId="60" fillId="0" borderId="0" xfId="0" applyFont="1" applyBorder="1" applyAlignment="1">
      <alignment wrapText="1"/>
    </xf>
    <xf numFmtId="0" fontId="77" fillId="0" borderId="0" xfId="0" applyFont="1" applyAlignment="1">
      <alignment vertical="top"/>
    </xf>
    <xf numFmtId="0" fontId="76" fillId="36" borderId="0" xfId="0" applyFont="1" applyFill="1" applyAlignment="1">
      <alignment horizontal="left" vertical="top" wrapText="1"/>
    </xf>
    <xf numFmtId="0" fontId="76" fillId="36" borderId="0" xfId="0" applyFont="1" applyFill="1" applyAlignment="1">
      <alignment horizontal="left" wrapText="1"/>
    </xf>
    <xf numFmtId="0" fontId="0" fillId="0" borderId="0" xfId="0" applyAlignment="1">
      <alignment wrapText="1"/>
    </xf>
    <xf numFmtId="0" fontId="0" fillId="0" borderId="10" xfId="0" applyBorder="1" applyAlignment="1">
      <alignment/>
    </xf>
    <xf numFmtId="0" fontId="68" fillId="0" borderId="0" xfId="0" applyFont="1" applyBorder="1" applyAlignment="1">
      <alignment horizontal="center" vertical="top"/>
    </xf>
    <xf numFmtId="0" fontId="68" fillId="0" borderId="0" xfId="0" applyFont="1" applyAlignment="1">
      <alignment horizontal="right"/>
    </xf>
    <xf numFmtId="0" fontId="68" fillId="0" borderId="23" xfId="0" applyFont="1" applyBorder="1" applyAlignment="1">
      <alignment horizontal="right"/>
    </xf>
    <xf numFmtId="0" fontId="60" fillId="0" borderId="10" xfId="0" applyFont="1" applyBorder="1" applyAlignment="1">
      <alignment/>
    </xf>
    <xf numFmtId="0" fontId="65" fillId="0" borderId="0" xfId="0" applyFont="1" applyAlignment="1">
      <alignment horizontal="center"/>
    </xf>
    <xf numFmtId="0" fontId="70" fillId="0" borderId="0" xfId="0" applyFont="1" applyAlignment="1">
      <alignment horizontal="center" vertical="top"/>
    </xf>
    <xf numFmtId="0" fontId="69" fillId="2" borderId="0" xfId="0" applyFont="1" applyFill="1" applyAlignment="1" applyProtection="1">
      <alignment horizontal="left"/>
      <protection locked="0"/>
    </xf>
    <xf numFmtId="0" fontId="0" fillId="0" borderId="10" xfId="0" applyBorder="1" applyAlignment="1">
      <alignment horizontal="center"/>
    </xf>
    <xf numFmtId="0" fontId="0" fillId="0" borderId="10" xfId="0" applyBorder="1" applyAlignment="1">
      <alignment horizontal="center" wrapText="1"/>
    </xf>
    <xf numFmtId="0" fontId="71" fillId="0" borderId="0" xfId="0" applyFont="1" applyAlignment="1">
      <alignment wrapText="1"/>
    </xf>
    <xf numFmtId="0" fontId="68" fillId="0" borderId="0" xfId="0" applyFont="1" applyAlignment="1">
      <alignment horizontal="left" vertical="center" wrapText="1"/>
    </xf>
    <xf numFmtId="0" fontId="68" fillId="0" borderId="23" xfId="0" applyFont="1" applyBorder="1" applyAlignment="1">
      <alignment horizontal="left" vertical="center" wrapText="1"/>
    </xf>
    <xf numFmtId="0" fontId="65" fillId="0" borderId="0" xfId="0" applyFont="1" applyAlignment="1">
      <alignment horizontal="center" wrapText="1"/>
    </xf>
    <xf numFmtId="0" fontId="70" fillId="0" borderId="0" xfId="0" applyFont="1" applyAlignment="1">
      <alignment horizontal="center" vertical="top" wrapText="1"/>
    </xf>
    <xf numFmtId="0" fontId="69" fillId="0" borderId="0" xfId="0" applyFont="1" applyFill="1" applyAlignment="1">
      <alignment horizontal="left" wrapText="1"/>
    </xf>
    <xf numFmtId="0" fontId="73" fillId="0" borderId="0" xfId="0" applyFont="1" applyBorder="1" applyAlignment="1">
      <alignment vertical="top"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11" xfId="0" applyBorder="1" applyAlignment="1">
      <alignment horizontal="center" wrapText="1"/>
    </xf>
    <xf numFmtId="0" fontId="0" fillId="0" borderId="12" xfId="0" applyFont="1" applyBorder="1" applyAlignment="1">
      <alignment horizontal="center" wrapText="1"/>
    </xf>
    <xf numFmtId="0" fontId="0" fillId="0" borderId="20"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0" fillId="0" borderId="12" xfId="0" applyBorder="1" applyAlignment="1">
      <alignment horizontal="center" wrapText="1"/>
    </xf>
    <xf numFmtId="0" fontId="62" fillId="0" borderId="20" xfId="0" applyFont="1" applyBorder="1" applyAlignment="1">
      <alignment horizontal="center" wrapText="1"/>
    </xf>
    <xf numFmtId="0" fontId="62" fillId="0" borderId="22" xfId="0" applyFont="1" applyBorder="1" applyAlignment="1">
      <alignment horizontal="center" wrapText="1"/>
    </xf>
    <xf numFmtId="0" fontId="68" fillId="0" borderId="13" xfId="0" applyFont="1" applyBorder="1" applyAlignment="1">
      <alignment horizontal="center" wrapText="1"/>
    </xf>
    <xf numFmtId="0" fontId="68" fillId="0" borderId="13" xfId="0" applyFont="1" applyBorder="1" applyAlignment="1">
      <alignment horizontal="right" wrapText="1"/>
    </xf>
    <xf numFmtId="0" fontId="66" fillId="0" borderId="0" xfId="0" applyFont="1" applyAlignment="1">
      <alignment horizontal="left" wrapText="1"/>
    </xf>
    <xf numFmtId="0" fontId="68" fillId="0" borderId="25" xfId="0" applyFont="1" applyBorder="1" applyAlignment="1">
      <alignment horizontal="left" vertical="center" wrapText="1"/>
    </xf>
    <xf numFmtId="0" fontId="69" fillId="0" borderId="0" xfId="0" applyFont="1" applyAlignment="1">
      <alignment horizontal="left" wrapText="1"/>
    </xf>
    <xf numFmtId="0" fontId="73" fillId="0" borderId="21" xfId="0" applyFont="1" applyFill="1" applyBorder="1" applyAlignment="1">
      <alignment horizontal="left" vertical="top" wrapText="1"/>
    </xf>
    <xf numFmtId="0" fontId="73" fillId="0" borderId="0" xfId="0" applyFont="1" applyFill="1" applyBorder="1" applyAlignment="1">
      <alignment horizontal="left" vertical="top" wrapText="1"/>
    </xf>
    <xf numFmtId="0" fontId="60" fillId="0" borderId="0" xfId="0" applyFont="1" applyBorder="1" applyAlignment="1">
      <alignment horizontal="right" wrapText="1"/>
    </xf>
    <xf numFmtId="0" fontId="68" fillId="0" borderId="23" xfId="0" applyNumberFormat="1" applyFont="1" applyBorder="1" applyAlignment="1">
      <alignment horizontal="left" vertical="center" wrapText="1"/>
    </xf>
    <xf numFmtId="0" fontId="68" fillId="0" borderId="25" xfId="0" applyNumberFormat="1" applyFont="1" applyBorder="1" applyAlignment="1">
      <alignment horizontal="left" vertical="center" wrapText="1"/>
    </xf>
    <xf numFmtId="0" fontId="0" fillId="0" borderId="10" xfId="0" applyFill="1" applyBorder="1" applyAlignment="1">
      <alignment horizontal="center" wrapText="1"/>
    </xf>
    <xf numFmtId="0" fontId="0" fillId="0" borderId="26" xfId="0" applyFont="1" applyBorder="1" applyAlignment="1">
      <alignment horizontal="center" wrapText="1"/>
    </xf>
    <xf numFmtId="0" fontId="0" fillId="0" borderId="25" xfId="0" applyFont="1" applyBorder="1" applyAlignment="1">
      <alignment horizontal="center" wrapText="1"/>
    </xf>
    <xf numFmtId="165" fontId="0" fillId="0" borderId="21" xfId="0" applyNumberFormat="1" applyFill="1" applyBorder="1" applyAlignment="1">
      <alignment horizontal="center" wrapText="1"/>
    </xf>
    <xf numFmtId="0" fontId="1" fillId="0" borderId="20" xfId="0" applyNumberFormat="1" applyFont="1" applyFill="1" applyBorder="1" applyAlignment="1">
      <alignment horizontal="center" wrapText="1"/>
    </xf>
    <xf numFmtId="0" fontId="0" fillId="0" borderId="22" xfId="0" applyNumberFormat="1" applyFill="1" applyBorder="1" applyAlignment="1">
      <alignment horizontal="center" wrapText="1"/>
    </xf>
    <xf numFmtId="0" fontId="68" fillId="0" borderId="0" xfId="0" applyFont="1" applyBorder="1" applyAlignment="1">
      <alignment horizontal="right" wrapText="1"/>
    </xf>
    <xf numFmtId="0" fontId="0" fillId="0" borderId="20" xfId="0" applyNumberFormat="1" applyFill="1" applyBorder="1" applyAlignment="1">
      <alignment horizontal="center" wrapText="1"/>
    </xf>
    <xf numFmtId="0" fontId="0" fillId="0" borderId="11" xfId="0" applyNumberFormat="1" applyBorder="1" applyAlignment="1">
      <alignment horizontal="center" wrapText="1"/>
    </xf>
    <xf numFmtId="0" fontId="0" fillId="0" borderId="24" xfId="0" applyNumberFormat="1" applyBorder="1" applyAlignment="1">
      <alignment horizontal="center" wrapText="1"/>
    </xf>
    <xf numFmtId="0" fontId="0" fillId="0" borderId="12" xfId="0" applyNumberFormat="1" applyBorder="1" applyAlignment="1">
      <alignment horizontal="center" wrapText="1"/>
    </xf>
    <xf numFmtId="0" fontId="0" fillId="0" borderId="21" xfId="0" applyFill="1" applyBorder="1" applyAlignment="1">
      <alignment horizontal="left" vertical="top" wrapText="1"/>
    </xf>
    <xf numFmtId="0" fontId="0" fillId="0" borderId="0" xfId="0" applyFont="1" applyFill="1" applyBorder="1" applyAlignment="1">
      <alignment horizontal="left" vertical="top" wrapText="1"/>
    </xf>
    <xf numFmtId="9" fontId="68" fillId="0" borderId="13" xfId="0" applyNumberFormat="1" applyFont="1" applyBorder="1" applyAlignment="1">
      <alignment horizontal="center" wrapText="1"/>
    </xf>
    <xf numFmtId="0" fontId="66" fillId="0" borderId="27" xfId="0" applyFont="1" applyBorder="1" applyAlignment="1">
      <alignment/>
    </xf>
    <xf numFmtId="0" fontId="6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7">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theme="0" tint="-0.24993999302387238"/>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0000CC"/>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tabSelected="1" zoomScalePageLayoutView="0" workbookViewId="0" topLeftCell="A1">
      <selection activeCell="A1" sqref="A1"/>
    </sheetView>
  </sheetViews>
  <sheetFormatPr defaultColWidth="9.140625" defaultRowHeight="12.75"/>
  <cols>
    <col min="1" max="1" width="5.8515625" style="0" customWidth="1"/>
    <col min="2" max="2" width="64.28125" style="0" customWidth="1"/>
    <col min="3" max="3" width="22.7109375" style="0" customWidth="1"/>
  </cols>
  <sheetData>
    <row r="1" spans="1:2" ht="12.75">
      <c r="A1" s="125"/>
      <c r="B1" s="131" t="s">
        <v>123</v>
      </c>
    </row>
    <row r="2" spans="1:2" ht="12.75">
      <c r="A2" s="125"/>
      <c r="B2" s="131"/>
    </row>
    <row r="3" spans="1:2" ht="12.75">
      <c r="A3" s="125"/>
      <c r="B3" s="131"/>
    </row>
    <row r="4" spans="1:3" ht="90" customHeight="1">
      <c r="A4" s="132" t="s">
        <v>145</v>
      </c>
      <c r="B4" s="133"/>
      <c r="C4" s="133"/>
    </row>
    <row r="5" spans="1:3" s="128" customFormat="1" ht="15" customHeight="1">
      <c r="A5" s="126"/>
      <c r="B5" s="127"/>
      <c r="C5" s="127"/>
    </row>
    <row r="6" spans="1:2" ht="15.75">
      <c r="A6" s="125"/>
      <c r="B6" s="129" t="s">
        <v>146</v>
      </c>
    </row>
    <row r="7" ht="25.5" customHeight="1">
      <c r="B7" s="61" t="s">
        <v>122</v>
      </c>
    </row>
    <row r="8" ht="13.5" customHeight="1" thickBot="1"/>
    <row r="9" spans="1:2" ht="15" customHeight="1">
      <c r="A9" s="64">
        <v>1</v>
      </c>
      <c r="B9" s="50" t="s">
        <v>67</v>
      </c>
    </row>
    <row r="10" spans="1:2" ht="15" customHeight="1" thickBot="1">
      <c r="A10" s="65">
        <v>2</v>
      </c>
      <c r="B10" s="66" t="s">
        <v>75</v>
      </c>
    </row>
    <row r="11" spans="1:2" ht="28.5" customHeight="1">
      <c r="A11" s="64">
        <v>3</v>
      </c>
      <c r="B11" s="67" t="s">
        <v>78</v>
      </c>
    </row>
    <row r="12" spans="1:2" ht="15" customHeight="1">
      <c r="A12" s="68">
        <v>4</v>
      </c>
      <c r="B12" s="69" t="s">
        <v>124</v>
      </c>
    </row>
    <row r="13" spans="1:2" ht="42.75" customHeight="1">
      <c r="A13" s="68">
        <v>5</v>
      </c>
      <c r="B13" s="70" t="s">
        <v>125</v>
      </c>
    </row>
    <row r="14" spans="1:2" ht="80.25" customHeight="1">
      <c r="A14" s="68">
        <v>6</v>
      </c>
      <c r="B14" s="70" t="s">
        <v>58</v>
      </c>
    </row>
    <row r="15" spans="1:2" ht="77.25" thickBot="1">
      <c r="A15" s="65">
        <v>7</v>
      </c>
      <c r="B15" s="71" t="s">
        <v>127</v>
      </c>
    </row>
    <row r="16" spans="1:2" ht="27.75" customHeight="1">
      <c r="A16" s="64">
        <v>8</v>
      </c>
      <c r="B16" s="67" t="s">
        <v>77</v>
      </c>
    </row>
    <row r="17" spans="1:2" ht="15" customHeight="1">
      <c r="A17" s="68">
        <v>9</v>
      </c>
      <c r="B17" s="69" t="s">
        <v>124</v>
      </c>
    </row>
    <row r="18" spans="1:2" ht="40.5" customHeight="1">
      <c r="A18" s="68">
        <v>10</v>
      </c>
      <c r="B18" s="70" t="s">
        <v>128</v>
      </c>
    </row>
    <row r="19" spans="1:2" ht="38.25">
      <c r="A19" s="68">
        <v>11</v>
      </c>
      <c r="B19" s="70" t="s">
        <v>59</v>
      </c>
    </row>
    <row r="20" spans="1:2" ht="51.75" thickBot="1">
      <c r="A20" s="65">
        <v>12</v>
      </c>
      <c r="B20" s="71" t="s">
        <v>126</v>
      </c>
    </row>
    <row r="21" spans="1:3" ht="15" customHeight="1">
      <c r="A21" s="72">
        <v>13</v>
      </c>
      <c r="B21" s="130" t="s">
        <v>120</v>
      </c>
      <c r="C21" s="130"/>
    </row>
    <row r="22" spans="1:3" ht="15" customHeight="1" thickBot="1">
      <c r="A22" s="65">
        <v>14</v>
      </c>
      <c r="B22" s="71" t="s">
        <v>76</v>
      </c>
      <c r="C22" s="72"/>
    </row>
    <row r="23" spans="1:2" ht="15" customHeight="1">
      <c r="A23" s="64">
        <v>15</v>
      </c>
      <c r="B23" s="73" t="s">
        <v>60</v>
      </c>
    </row>
    <row r="24" spans="1:2" ht="15" customHeight="1" thickBot="1">
      <c r="A24" s="65">
        <v>16</v>
      </c>
      <c r="B24" s="71" t="s">
        <v>61</v>
      </c>
    </row>
    <row r="26" ht="38.25">
      <c r="B26" s="62" t="s">
        <v>121</v>
      </c>
    </row>
    <row r="27" ht="12.75">
      <c r="B27" s="62"/>
    </row>
    <row r="28" ht="25.5">
      <c r="B28" s="49" t="s">
        <v>147</v>
      </c>
    </row>
    <row r="30" ht="12.75">
      <c r="B30" t="s">
        <v>62</v>
      </c>
    </row>
    <row r="31" ht="12.75">
      <c r="B31" s="63" t="s">
        <v>63</v>
      </c>
    </row>
  </sheetData>
  <sheetProtection sheet="1"/>
  <mergeCells count="3">
    <mergeCell ref="B21:C21"/>
    <mergeCell ref="B1:B3"/>
    <mergeCell ref="A4:C4"/>
  </mergeCells>
  <hyperlinks>
    <hyperlink ref="B31" r:id="rId1" display="http://www.ode.state.or.us/search/page/?=1193"/>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D8" sqref="D8"/>
    </sheetView>
  </sheetViews>
  <sheetFormatPr defaultColWidth="9.140625" defaultRowHeight="12.75"/>
  <cols>
    <col min="1" max="1" width="28.7109375" style="6" customWidth="1"/>
    <col min="2" max="2" width="12.57421875" style="6" customWidth="1"/>
    <col min="3" max="3" width="0.5625" style="10" customWidth="1"/>
    <col min="4" max="10" width="10.57421875" style="6" customWidth="1"/>
    <col min="11" max="11" width="12.7109375" style="6" customWidth="1"/>
    <col min="12" max="13" width="7.00390625" style="6" customWidth="1"/>
    <col min="14" max="14" width="8.7109375" style="6" customWidth="1"/>
    <col min="15" max="16384" width="9.140625" style="6" customWidth="1"/>
  </cols>
  <sheetData>
    <row r="1" spans="2:10" ht="15.75" customHeight="1">
      <c r="B1" s="148" t="s">
        <v>135</v>
      </c>
      <c r="C1" s="148"/>
      <c r="D1" s="148"/>
      <c r="E1" s="148"/>
      <c r="F1" s="148"/>
      <c r="G1" s="148"/>
      <c r="H1" s="148"/>
      <c r="I1" s="148"/>
      <c r="J1" s="57"/>
    </row>
    <row r="2" spans="2:10" ht="18" customHeight="1">
      <c r="B2" s="149" t="s">
        <v>79</v>
      </c>
      <c r="C2" s="149"/>
      <c r="D2" s="149"/>
      <c r="E2" s="149"/>
      <c r="F2" s="149"/>
      <c r="G2" s="149"/>
      <c r="H2" s="149"/>
      <c r="I2" s="149"/>
      <c r="J2" s="74"/>
    </row>
    <row r="3" spans="1:5" ht="14.25" customHeight="1">
      <c r="A3" s="39" t="s">
        <v>49</v>
      </c>
      <c r="B3" s="166" t="str">
        <f>'Summary-Overall'!B8</f>
        <v>Sample District</v>
      </c>
      <c r="C3" s="166"/>
      <c r="D3" s="166"/>
      <c r="E3" s="166"/>
    </row>
    <row r="4" spans="1:7" ht="14.25" customHeight="1">
      <c r="A4" s="39"/>
      <c r="B4" s="166"/>
      <c r="C4" s="166"/>
      <c r="D4" s="166"/>
      <c r="E4" s="166"/>
      <c r="F4" s="23"/>
      <c r="G4" s="23"/>
    </row>
    <row r="5" spans="6:11" ht="15">
      <c r="F5" s="75"/>
      <c r="G5" s="163" t="s">
        <v>80</v>
      </c>
      <c r="H5" s="163"/>
      <c r="I5" s="163"/>
      <c r="J5" s="163"/>
      <c r="K5" s="76">
        <v>67</v>
      </c>
    </row>
    <row r="6" spans="1:11" ht="12.75" customHeight="1">
      <c r="A6" s="170" t="s">
        <v>81</v>
      </c>
      <c r="B6" s="179" t="s">
        <v>82</v>
      </c>
      <c r="C6" s="77"/>
      <c r="D6" s="154" t="s">
        <v>83</v>
      </c>
      <c r="E6" s="158"/>
      <c r="F6" s="159"/>
      <c r="G6" s="154" t="s">
        <v>139</v>
      </c>
      <c r="H6" s="158"/>
      <c r="I6" s="159"/>
      <c r="J6" s="152" t="s">
        <v>38</v>
      </c>
      <c r="K6" s="176" t="s">
        <v>84</v>
      </c>
    </row>
    <row r="7" spans="1:11" s="2" customFormat="1" ht="25.5">
      <c r="A7" s="171"/>
      <c r="B7" s="177"/>
      <c r="C7" s="77"/>
      <c r="D7" s="17" t="s">
        <v>85</v>
      </c>
      <c r="E7" s="17" t="s">
        <v>86</v>
      </c>
      <c r="F7" s="78" t="s">
        <v>87</v>
      </c>
      <c r="G7" s="17" t="s">
        <v>85</v>
      </c>
      <c r="H7" s="17" t="s">
        <v>86</v>
      </c>
      <c r="I7" s="78" t="s">
        <v>87</v>
      </c>
      <c r="J7" s="153"/>
      <c r="K7" s="177"/>
    </row>
    <row r="8" spans="1:11" ht="12.75">
      <c r="A8" s="8" t="s">
        <v>0</v>
      </c>
      <c r="B8" s="25" t="str">
        <f>IF(D8+G8&gt;=40,IF(K8&gt;=K$5,"MET","NOT MET"),"PENDING")</f>
        <v>PENDING</v>
      </c>
      <c r="C8" s="18"/>
      <c r="D8" s="103"/>
      <c r="E8" s="103"/>
      <c r="F8" s="104" t="str">
        <f>IF(D8&gt;0,ROUND(100*E8/D8,2),"--")</f>
        <v>--</v>
      </c>
      <c r="G8" s="103"/>
      <c r="H8" s="103"/>
      <c r="I8" s="104" t="str">
        <f>IF(G8&gt;0,ROUND(100*H8/G8,2),"--")</f>
        <v>--</v>
      </c>
      <c r="J8" s="13" t="str">
        <f>IF(G8&gt;=20,IF(AND(ROUND(100*(H8+E8)/(G8+D8),1)&lt;K$5,I8&gt;=K$5),"1","2"),"2")</f>
        <v>2</v>
      </c>
      <c r="K8" s="106" t="str">
        <f>IF(J8="2",IF((D8+G8)&gt;0,ROUND(100*(E8+H8)/(D8+G8),2),"--"),I8)</f>
        <v>--</v>
      </c>
    </row>
    <row r="9" spans="1:11" ht="12.75">
      <c r="A9" s="8" t="s">
        <v>2</v>
      </c>
      <c r="B9" s="25" t="str">
        <f aca="true" t="shared" si="0" ref="B9:B19">IF(D9+G9&gt;=40,IF(K9&gt;=K$5,"MET","NOT MET"),"NA")</f>
        <v>NA</v>
      </c>
      <c r="C9" s="18"/>
      <c r="D9" s="103"/>
      <c r="E9" s="103"/>
      <c r="F9" s="104" t="str">
        <f aca="true" t="shared" si="1" ref="F9:F19">IF(D9&gt;0,ROUND(100*E9/D9,2),"--")</f>
        <v>--</v>
      </c>
      <c r="G9" s="103"/>
      <c r="H9" s="103"/>
      <c r="I9" s="104" t="str">
        <f aca="true" t="shared" si="2" ref="I9:I19">IF(G9&gt;0,ROUND(100*H9/G9,2),"--")</f>
        <v>--</v>
      </c>
      <c r="J9" s="13" t="str">
        <f aca="true" t="shared" si="3" ref="J9:J19">IF(G9&gt;=20,IF(AND(ROUND(100*(H9+E9)/(G9+D9),1)&lt;K$5,I9&gt;=K$5),"1","2"),"2")</f>
        <v>2</v>
      </c>
      <c r="K9" s="106" t="str">
        <f aca="true" t="shared" si="4" ref="K9:K19">IF(J9="2",IF((D9+G9)&gt;0,ROUND(100*(E9+H9)/(D9+G9),2),"--"),I9)</f>
        <v>--</v>
      </c>
    </row>
    <row r="10" spans="1:11" ht="12.75">
      <c r="A10" s="8" t="s">
        <v>3</v>
      </c>
      <c r="B10" s="25" t="str">
        <f t="shared" si="0"/>
        <v>NA</v>
      </c>
      <c r="C10" s="18"/>
      <c r="D10" s="103"/>
      <c r="E10" s="103"/>
      <c r="F10" s="104" t="str">
        <f t="shared" si="1"/>
        <v>--</v>
      </c>
      <c r="G10" s="103"/>
      <c r="H10" s="103"/>
      <c r="I10" s="104" t="str">
        <f t="shared" si="2"/>
        <v>--</v>
      </c>
      <c r="J10" s="13" t="str">
        <f t="shared" si="3"/>
        <v>2</v>
      </c>
      <c r="K10" s="106" t="str">
        <f t="shared" si="4"/>
        <v>--</v>
      </c>
    </row>
    <row r="11" spans="1:11" ht="12.75">
      <c r="A11" s="8" t="s">
        <v>1</v>
      </c>
      <c r="B11" s="25" t="str">
        <f t="shared" si="0"/>
        <v>NA</v>
      </c>
      <c r="C11" s="18"/>
      <c r="D11" s="103"/>
      <c r="E11" s="103"/>
      <c r="F11" s="104" t="str">
        <f t="shared" si="1"/>
        <v>--</v>
      </c>
      <c r="G11" s="103"/>
      <c r="H11" s="103"/>
      <c r="I11" s="104" t="str">
        <f t="shared" si="2"/>
        <v>--</v>
      </c>
      <c r="J11" s="13" t="str">
        <f t="shared" si="3"/>
        <v>2</v>
      </c>
      <c r="K11" s="106" t="str">
        <f t="shared" si="4"/>
        <v>--</v>
      </c>
    </row>
    <row r="12" spans="1:11" ht="12.75">
      <c r="A12" s="8" t="s">
        <v>4</v>
      </c>
      <c r="B12" s="25" t="str">
        <f t="shared" si="0"/>
        <v>NA</v>
      </c>
      <c r="C12" s="18"/>
      <c r="D12" s="103"/>
      <c r="E12" s="103"/>
      <c r="F12" s="104" t="str">
        <f t="shared" si="1"/>
        <v>--</v>
      </c>
      <c r="G12" s="103"/>
      <c r="H12" s="103"/>
      <c r="I12" s="104" t="str">
        <f t="shared" si="2"/>
        <v>--</v>
      </c>
      <c r="J12" s="13" t="str">
        <f t="shared" si="3"/>
        <v>2</v>
      </c>
      <c r="K12" s="106" t="str">
        <f t="shared" si="4"/>
        <v>--</v>
      </c>
    </row>
    <row r="13" spans="1:11" ht="14.25">
      <c r="A13" s="53" t="s">
        <v>142</v>
      </c>
      <c r="B13" s="25" t="str">
        <f t="shared" si="0"/>
        <v>NA</v>
      </c>
      <c r="C13" s="18"/>
      <c r="D13" s="103"/>
      <c r="E13" s="103"/>
      <c r="F13" s="104" t="str">
        <f t="shared" si="1"/>
        <v>--</v>
      </c>
      <c r="G13" s="103"/>
      <c r="H13" s="103"/>
      <c r="I13" s="104" t="str">
        <f t="shared" si="2"/>
        <v>--</v>
      </c>
      <c r="J13" s="13" t="str">
        <f t="shared" si="3"/>
        <v>2</v>
      </c>
      <c r="K13" s="106" t="str">
        <f t="shared" si="4"/>
        <v>--</v>
      </c>
    </row>
    <row r="14" spans="1:11" ht="14.25">
      <c r="A14" s="53" t="s">
        <v>143</v>
      </c>
      <c r="B14" s="25" t="str">
        <f t="shared" si="0"/>
        <v>NA</v>
      </c>
      <c r="C14" s="18"/>
      <c r="D14" s="103"/>
      <c r="E14" s="103"/>
      <c r="F14" s="104" t="str">
        <f t="shared" si="1"/>
        <v>--</v>
      </c>
      <c r="G14" s="103"/>
      <c r="H14" s="103"/>
      <c r="I14" s="104" t="str">
        <f t="shared" si="2"/>
        <v>--</v>
      </c>
      <c r="J14" s="13" t="str">
        <f t="shared" si="3"/>
        <v>2</v>
      </c>
      <c r="K14" s="106" t="str">
        <f t="shared" si="4"/>
        <v>--</v>
      </c>
    </row>
    <row r="15" spans="1:11" ht="12.75">
      <c r="A15" s="8" t="s">
        <v>5</v>
      </c>
      <c r="B15" s="25" t="str">
        <f t="shared" si="0"/>
        <v>NA</v>
      </c>
      <c r="C15" s="18"/>
      <c r="D15" s="103"/>
      <c r="E15" s="103"/>
      <c r="F15" s="104" t="str">
        <f t="shared" si="1"/>
        <v>--</v>
      </c>
      <c r="G15" s="103"/>
      <c r="H15" s="103"/>
      <c r="I15" s="104" t="str">
        <f t="shared" si="2"/>
        <v>--</v>
      </c>
      <c r="J15" s="13" t="str">
        <f t="shared" si="3"/>
        <v>2</v>
      </c>
      <c r="K15" s="106" t="str">
        <f t="shared" si="4"/>
        <v>--</v>
      </c>
    </row>
    <row r="16" spans="1:11" ht="12.75">
      <c r="A16" s="8" t="s">
        <v>6</v>
      </c>
      <c r="B16" s="25" t="str">
        <f t="shared" si="0"/>
        <v>NA</v>
      </c>
      <c r="C16" s="18"/>
      <c r="D16" s="103"/>
      <c r="E16" s="103"/>
      <c r="F16" s="104" t="str">
        <f t="shared" si="1"/>
        <v>--</v>
      </c>
      <c r="G16" s="103"/>
      <c r="H16" s="103"/>
      <c r="I16" s="104" t="str">
        <f t="shared" si="2"/>
        <v>--</v>
      </c>
      <c r="J16" s="13" t="str">
        <f t="shared" si="3"/>
        <v>2</v>
      </c>
      <c r="K16" s="106" t="str">
        <f t="shared" si="4"/>
        <v>--</v>
      </c>
    </row>
    <row r="17" spans="1:11" ht="12.75">
      <c r="A17" s="8" t="s">
        <v>7</v>
      </c>
      <c r="B17" s="25" t="str">
        <f t="shared" si="0"/>
        <v>NA</v>
      </c>
      <c r="C17" s="18"/>
      <c r="D17" s="103"/>
      <c r="E17" s="105"/>
      <c r="F17" s="104" t="str">
        <f t="shared" si="1"/>
        <v>--</v>
      </c>
      <c r="G17" s="103"/>
      <c r="H17" s="105"/>
      <c r="I17" s="104" t="str">
        <f t="shared" si="2"/>
        <v>--</v>
      </c>
      <c r="J17" s="13" t="str">
        <f t="shared" si="3"/>
        <v>2</v>
      </c>
      <c r="K17" s="106" t="str">
        <f t="shared" si="4"/>
        <v>--</v>
      </c>
    </row>
    <row r="18" spans="1:11" ht="12.75">
      <c r="A18" s="8" t="s">
        <v>8</v>
      </c>
      <c r="B18" s="25" t="str">
        <f t="shared" si="0"/>
        <v>NA</v>
      </c>
      <c r="C18" s="18"/>
      <c r="D18" s="103"/>
      <c r="E18" s="103"/>
      <c r="F18" s="104" t="str">
        <f t="shared" si="1"/>
        <v>--</v>
      </c>
      <c r="G18" s="103"/>
      <c r="H18" s="103"/>
      <c r="I18" s="104" t="str">
        <f t="shared" si="2"/>
        <v>--</v>
      </c>
      <c r="J18" s="13" t="str">
        <f t="shared" si="3"/>
        <v>2</v>
      </c>
      <c r="K18" s="106" t="str">
        <f t="shared" si="4"/>
        <v>--</v>
      </c>
    </row>
    <row r="19" spans="1:11" ht="12.75">
      <c r="A19" s="8" t="s">
        <v>9</v>
      </c>
      <c r="B19" s="25" t="str">
        <f t="shared" si="0"/>
        <v>NA</v>
      </c>
      <c r="C19" s="18"/>
      <c r="D19" s="103"/>
      <c r="E19" s="103"/>
      <c r="F19" s="104" t="str">
        <f t="shared" si="1"/>
        <v>--</v>
      </c>
      <c r="G19" s="103"/>
      <c r="H19" s="103"/>
      <c r="I19" s="104" t="str">
        <f t="shared" si="2"/>
        <v>--</v>
      </c>
      <c r="J19" s="13" t="str">
        <f t="shared" si="3"/>
        <v>2</v>
      </c>
      <c r="K19" s="106" t="str">
        <f t="shared" si="4"/>
        <v>--</v>
      </c>
    </row>
    <row r="20" spans="1:10" ht="36" customHeight="1">
      <c r="A20" s="167" t="s">
        <v>88</v>
      </c>
      <c r="B20" s="168"/>
      <c r="C20" s="168"/>
      <c r="D20" s="168"/>
      <c r="E20" s="168"/>
      <c r="F20" s="168"/>
      <c r="G20" s="168"/>
      <c r="H20" s="168"/>
      <c r="I20" s="168"/>
      <c r="J20" s="79"/>
    </row>
    <row r="21" spans="1:6" ht="15">
      <c r="A21" s="79"/>
      <c r="B21" s="178" t="s">
        <v>89</v>
      </c>
      <c r="C21" s="178"/>
      <c r="D21" s="178"/>
      <c r="E21" s="178"/>
      <c r="F21" s="46">
        <v>72</v>
      </c>
    </row>
    <row r="22" spans="1:6" ht="12.75" customHeight="1">
      <c r="A22" s="170" t="s">
        <v>90</v>
      </c>
      <c r="B22" s="179" t="s">
        <v>91</v>
      </c>
      <c r="C22" s="77"/>
      <c r="D22" s="180" t="s">
        <v>140</v>
      </c>
      <c r="E22" s="181"/>
      <c r="F22" s="182"/>
    </row>
    <row r="23" spans="1:6" ht="25.5">
      <c r="A23" s="171"/>
      <c r="B23" s="177"/>
      <c r="C23" s="77"/>
      <c r="D23" s="17" t="s">
        <v>85</v>
      </c>
      <c r="E23" s="80" t="s">
        <v>86</v>
      </c>
      <c r="F23" s="80" t="s">
        <v>87</v>
      </c>
    </row>
    <row r="24" spans="1:6" ht="12.75">
      <c r="A24" s="8" t="s">
        <v>0</v>
      </c>
      <c r="B24" s="25" t="str">
        <f aca="true" t="shared" si="5" ref="B24:B35">IF(B8="NOT MET",IF(D24&gt;=20,IF(F24&gt;=F$21,"MET","NOT MET"),"NA"),"NA")</f>
        <v>NA</v>
      </c>
      <c r="C24" s="18"/>
      <c r="D24" s="107"/>
      <c r="E24" s="103"/>
      <c r="F24" s="104" t="str">
        <f>IF(D24&gt;0,ROUND(100*E24/D24,2),"--")</f>
        <v>--</v>
      </c>
    </row>
    <row r="25" spans="1:6" ht="12.75">
      <c r="A25" s="8" t="s">
        <v>2</v>
      </c>
      <c r="B25" s="25" t="str">
        <f t="shared" si="5"/>
        <v>NA</v>
      </c>
      <c r="C25" s="18"/>
      <c r="D25" s="107"/>
      <c r="E25" s="103"/>
      <c r="F25" s="104" t="str">
        <f aca="true" t="shared" si="6" ref="F25:F35">IF(D25&gt;0,ROUND(100*E25/D25,2),"--")</f>
        <v>--</v>
      </c>
    </row>
    <row r="26" spans="1:6" ht="12.75">
      <c r="A26" s="8" t="s">
        <v>3</v>
      </c>
      <c r="B26" s="25" t="str">
        <f t="shared" si="5"/>
        <v>NA</v>
      </c>
      <c r="C26" s="18"/>
      <c r="D26" s="107"/>
      <c r="E26" s="103"/>
      <c r="F26" s="104" t="str">
        <f t="shared" si="6"/>
        <v>--</v>
      </c>
    </row>
    <row r="27" spans="1:6" ht="12.75">
      <c r="A27" s="8" t="s">
        <v>1</v>
      </c>
      <c r="B27" s="25" t="str">
        <f t="shared" si="5"/>
        <v>NA</v>
      </c>
      <c r="C27" s="18"/>
      <c r="D27" s="107"/>
      <c r="E27" s="103"/>
      <c r="F27" s="104" t="str">
        <f t="shared" si="6"/>
        <v>--</v>
      </c>
    </row>
    <row r="28" spans="1:6" ht="12.75">
      <c r="A28" s="8" t="s">
        <v>4</v>
      </c>
      <c r="B28" s="25" t="str">
        <f t="shared" si="5"/>
        <v>NA</v>
      </c>
      <c r="C28" s="18"/>
      <c r="D28" s="107"/>
      <c r="E28" s="103"/>
      <c r="F28" s="104" t="str">
        <f t="shared" si="6"/>
        <v>--</v>
      </c>
    </row>
    <row r="29" spans="1:6" ht="14.25">
      <c r="A29" s="53" t="s">
        <v>142</v>
      </c>
      <c r="B29" s="25" t="str">
        <f t="shared" si="5"/>
        <v>NA</v>
      </c>
      <c r="C29" s="18"/>
      <c r="D29" s="107"/>
      <c r="E29" s="103"/>
      <c r="F29" s="104" t="str">
        <f t="shared" si="6"/>
        <v>--</v>
      </c>
    </row>
    <row r="30" spans="1:6" ht="14.25">
      <c r="A30" s="53" t="s">
        <v>143</v>
      </c>
      <c r="B30" s="25" t="str">
        <f t="shared" si="5"/>
        <v>NA</v>
      </c>
      <c r="C30" s="18"/>
      <c r="D30" s="107"/>
      <c r="E30" s="103"/>
      <c r="F30" s="104" t="str">
        <f t="shared" si="6"/>
        <v>--</v>
      </c>
    </row>
    <row r="31" spans="1:6" ht="12.75">
      <c r="A31" s="8" t="s">
        <v>5</v>
      </c>
      <c r="B31" s="25" t="str">
        <f t="shared" si="5"/>
        <v>NA</v>
      </c>
      <c r="C31" s="18"/>
      <c r="D31" s="107"/>
      <c r="E31" s="103"/>
      <c r="F31" s="104" t="str">
        <f t="shared" si="6"/>
        <v>--</v>
      </c>
    </row>
    <row r="32" spans="1:6" ht="12.75">
      <c r="A32" s="8" t="s">
        <v>6</v>
      </c>
      <c r="B32" s="25" t="str">
        <f t="shared" si="5"/>
        <v>NA</v>
      </c>
      <c r="C32" s="18"/>
      <c r="D32" s="107"/>
      <c r="E32" s="105"/>
      <c r="F32" s="104" t="str">
        <f t="shared" si="6"/>
        <v>--</v>
      </c>
    </row>
    <row r="33" spans="1:6" ht="12.75">
      <c r="A33" s="8" t="s">
        <v>7</v>
      </c>
      <c r="B33" s="25" t="str">
        <f t="shared" si="5"/>
        <v>NA</v>
      </c>
      <c r="C33" s="18"/>
      <c r="D33" s="107"/>
      <c r="E33" s="105"/>
      <c r="F33" s="104" t="str">
        <f t="shared" si="6"/>
        <v>--</v>
      </c>
    </row>
    <row r="34" spans="1:6" ht="12.75">
      <c r="A34" s="8" t="s">
        <v>8</v>
      </c>
      <c r="B34" s="25" t="str">
        <f t="shared" si="5"/>
        <v>NA</v>
      </c>
      <c r="C34" s="18"/>
      <c r="D34" s="107"/>
      <c r="E34" s="103"/>
      <c r="F34" s="104" t="str">
        <f t="shared" si="6"/>
        <v>--</v>
      </c>
    </row>
    <row r="35" spans="1:6" ht="12.75">
      <c r="A35" s="8" t="s">
        <v>9</v>
      </c>
      <c r="B35" s="25" t="str">
        <f t="shared" si="5"/>
        <v>NA</v>
      </c>
      <c r="C35" s="18"/>
      <c r="D35" s="107"/>
      <c r="E35" s="103"/>
      <c r="F35" s="104" t="str">
        <f t="shared" si="6"/>
        <v>--</v>
      </c>
    </row>
    <row r="36" spans="1:10" ht="36" customHeight="1">
      <c r="A36" s="167" t="s">
        <v>141</v>
      </c>
      <c r="B36" s="168"/>
      <c r="C36" s="168"/>
      <c r="D36" s="168"/>
      <c r="E36" s="168"/>
      <c r="F36" s="168"/>
      <c r="G36" s="168"/>
      <c r="H36" s="168"/>
      <c r="I36" s="168"/>
      <c r="J36" s="79"/>
    </row>
    <row r="37" spans="9:11" ht="12.75">
      <c r="I37" s="169"/>
      <c r="J37" s="169"/>
      <c r="K37" s="169"/>
    </row>
    <row r="38" spans="1:8" ht="12.75" customHeight="1">
      <c r="A38" s="170" t="s">
        <v>92</v>
      </c>
      <c r="B38" s="172" t="s">
        <v>93</v>
      </c>
      <c r="C38" s="18"/>
      <c r="D38" s="156" t="s">
        <v>83</v>
      </c>
      <c r="E38" s="156" t="s">
        <v>139</v>
      </c>
      <c r="F38" s="152" t="s">
        <v>94</v>
      </c>
      <c r="G38" s="173" t="s">
        <v>95</v>
      </c>
      <c r="H38" s="175"/>
    </row>
    <row r="39" spans="1:8" ht="26.25" customHeight="1">
      <c r="A39" s="171"/>
      <c r="B39" s="172"/>
      <c r="C39" s="18"/>
      <c r="D39" s="153"/>
      <c r="E39" s="153"/>
      <c r="F39" s="153"/>
      <c r="G39" s="174"/>
      <c r="H39" s="175"/>
    </row>
    <row r="40" spans="1:8" ht="12.75">
      <c r="A40" s="81" t="s">
        <v>0</v>
      </c>
      <c r="B40" s="25" t="str">
        <f aca="true" t="shared" si="7" ref="B40:B51">IF(AND(B8="NOT MET",B24&lt;&gt;"MET"),IF(G40&lt;&gt;"--",IF(F40&gt;=G40,"MET","NOT MET"),"NA"),"NA")</f>
        <v>NA</v>
      </c>
      <c r="C40" s="18"/>
      <c r="D40" s="99" t="str">
        <f aca="true" t="shared" si="8" ref="D40:D51">F8</f>
        <v>--</v>
      </c>
      <c r="E40" s="100" t="str">
        <f aca="true" t="shared" si="9" ref="E40:E51">I8</f>
        <v>--</v>
      </c>
      <c r="F40" s="99" t="str">
        <f aca="true" t="shared" si="10" ref="F40:F48">IF(AND(D40&lt;&gt;"--",E40&lt;&gt;"--"),E40-D40,"--")</f>
        <v>--</v>
      </c>
      <c r="G40" s="108" t="str">
        <f>IF(AND(D40&lt;&gt;"--",E40&lt;&gt;"--"),ROUND((100-D40)/10,2),"--")</f>
        <v>--</v>
      </c>
      <c r="H40" s="82"/>
    </row>
    <row r="41" spans="1:8" ht="12.75">
      <c r="A41" s="81" t="s">
        <v>2</v>
      </c>
      <c r="B41" s="25" t="str">
        <f t="shared" si="7"/>
        <v>NA</v>
      </c>
      <c r="C41" s="18"/>
      <c r="D41" s="99" t="str">
        <f t="shared" si="8"/>
        <v>--</v>
      </c>
      <c r="E41" s="100" t="str">
        <f t="shared" si="9"/>
        <v>--</v>
      </c>
      <c r="F41" s="99" t="str">
        <f t="shared" si="10"/>
        <v>--</v>
      </c>
      <c r="G41" s="108" t="str">
        <f aca="true" t="shared" si="11" ref="G41:G51">IF(AND(D41&lt;&gt;"--",E41&lt;&gt;"--"),ROUND((100-D41)/10,2),"--")</f>
        <v>--</v>
      </c>
      <c r="H41" s="82"/>
    </row>
    <row r="42" spans="1:8" ht="12.75">
      <c r="A42" s="81" t="s">
        <v>3</v>
      </c>
      <c r="B42" s="25" t="str">
        <f t="shared" si="7"/>
        <v>NA</v>
      </c>
      <c r="C42" s="18"/>
      <c r="D42" s="99" t="str">
        <f t="shared" si="8"/>
        <v>--</v>
      </c>
      <c r="E42" s="100" t="str">
        <f t="shared" si="9"/>
        <v>--</v>
      </c>
      <c r="F42" s="99" t="str">
        <f t="shared" si="10"/>
        <v>--</v>
      </c>
      <c r="G42" s="108" t="str">
        <f t="shared" si="11"/>
        <v>--</v>
      </c>
      <c r="H42" s="82"/>
    </row>
    <row r="43" spans="1:8" ht="12.75">
      <c r="A43" s="81" t="s">
        <v>1</v>
      </c>
      <c r="B43" s="25" t="str">
        <f t="shared" si="7"/>
        <v>NA</v>
      </c>
      <c r="C43" s="18"/>
      <c r="D43" s="99" t="str">
        <f t="shared" si="8"/>
        <v>--</v>
      </c>
      <c r="E43" s="100" t="str">
        <f t="shared" si="9"/>
        <v>--</v>
      </c>
      <c r="F43" s="99" t="str">
        <f t="shared" si="10"/>
        <v>--</v>
      </c>
      <c r="G43" s="108" t="str">
        <f t="shared" si="11"/>
        <v>--</v>
      </c>
      <c r="H43" s="83"/>
    </row>
    <row r="44" spans="1:8" ht="12.75">
      <c r="A44" s="81" t="s">
        <v>4</v>
      </c>
      <c r="B44" s="25" t="str">
        <f t="shared" si="7"/>
        <v>NA</v>
      </c>
      <c r="C44" s="18"/>
      <c r="D44" s="99" t="str">
        <f t="shared" si="8"/>
        <v>--</v>
      </c>
      <c r="E44" s="100" t="str">
        <f t="shared" si="9"/>
        <v>--</v>
      </c>
      <c r="F44" s="99" t="str">
        <f t="shared" si="10"/>
        <v>--</v>
      </c>
      <c r="G44" s="108" t="str">
        <f t="shared" si="11"/>
        <v>--</v>
      </c>
      <c r="H44" s="82"/>
    </row>
    <row r="45" spans="1:8" ht="14.25">
      <c r="A45" s="53" t="s">
        <v>142</v>
      </c>
      <c r="B45" s="25" t="str">
        <f t="shared" si="7"/>
        <v>NA</v>
      </c>
      <c r="C45" s="18"/>
      <c r="D45" s="99" t="str">
        <f t="shared" si="8"/>
        <v>--</v>
      </c>
      <c r="E45" s="100" t="str">
        <f t="shared" si="9"/>
        <v>--</v>
      </c>
      <c r="F45" s="99" t="str">
        <f>IF(AND(D45&lt;&gt;"--",E45&lt;&gt;"--"),E45-D45,"--")</f>
        <v>--</v>
      </c>
      <c r="G45" s="108" t="str">
        <f>IF(AND(D45&lt;&gt;"--",E45&lt;&gt;"--"),ROUND((100-D45)/10,2),"--")</f>
        <v>--</v>
      </c>
      <c r="H45" s="82"/>
    </row>
    <row r="46" spans="1:8" ht="14.25">
      <c r="A46" s="53" t="s">
        <v>143</v>
      </c>
      <c r="B46" s="25" t="str">
        <f t="shared" si="7"/>
        <v>NA</v>
      </c>
      <c r="C46" s="18"/>
      <c r="D46" s="99" t="str">
        <f t="shared" si="8"/>
        <v>--</v>
      </c>
      <c r="E46" s="100" t="str">
        <f t="shared" si="9"/>
        <v>--</v>
      </c>
      <c r="F46" s="99" t="str">
        <f>IF(AND(D46&lt;&gt;"--",E46&lt;&gt;"--"),E46-D46,"--")</f>
        <v>--</v>
      </c>
      <c r="G46" s="108" t="str">
        <f>IF(AND(D46&lt;&gt;"--",E46&lt;&gt;"--"),ROUND((100-D46)/10,2),"--")</f>
        <v>--</v>
      </c>
      <c r="H46" s="82"/>
    </row>
    <row r="47" spans="1:8" ht="12.75">
      <c r="A47" s="81" t="s">
        <v>5</v>
      </c>
      <c r="B47" s="25" t="str">
        <f t="shared" si="7"/>
        <v>NA</v>
      </c>
      <c r="C47" s="18"/>
      <c r="D47" s="99" t="str">
        <f t="shared" si="8"/>
        <v>--</v>
      </c>
      <c r="E47" s="100" t="str">
        <f t="shared" si="9"/>
        <v>--</v>
      </c>
      <c r="F47" s="99" t="str">
        <f t="shared" si="10"/>
        <v>--</v>
      </c>
      <c r="G47" s="108" t="str">
        <f t="shared" si="11"/>
        <v>--</v>
      </c>
      <c r="H47" s="82"/>
    </row>
    <row r="48" spans="1:8" ht="12.75">
      <c r="A48" s="81" t="s">
        <v>6</v>
      </c>
      <c r="B48" s="25" t="str">
        <f t="shared" si="7"/>
        <v>NA</v>
      </c>
      <c r="C48" s="18"/>
      <c r="D48" s="99" t="str">
        <f t="shared" si="8"/>
        <v>--</v>
      </c>
      <c r="E48" s="100" t="str">
        <f t="shared" si="9"/>
        <v>--</v>
      </c>
      <c r="F48" s="99" t="str">
        <f t="shared" si="10"/>
        <v>--</v>
      </c>
      <c r="G48" s="108" t="str">
        <f t="shared" si="11"/>
        <v>--</v>
      </c>
      <c r="H48" s="82"/>
    </row>
    <row r="49" spans="1:8" ht="12.75">
      <c r="A49" s="81" t="s">
        <v>7</v>
      </c>
      <c r="B49" s="25" t="str">
        <f t="shared" si="7"/>
        <v>NA</v>
      </c>
      <c r="C49" s="18"/>
      <c r="D49" s="99" t="str">
        <f t="shared" si="8"/>
        <v>--</v>
      </c>
      <c r="E49" s="100" t="str">
        <f t="shared" si="9"/>
        <v>--</v>
      </c>
      <c r="F49" s="99" t="str">
        <f>IF(AND(D49&lt;&gt;"--",E49&lt;&gt;"--"),E49-D49,"--")</f>
        <v>--</v>
      </c>
      <c r="G49" s="108" t="str">
        <f t="shared" si="11"/>
        <v>--</v>
      </c>
      <c r="H49" s="83"/>
    </row>
    <row r="50" spans="1:8" ht="12.75">
      <c r="A50" s="81" t="s">
        <v>8</v>
      </c>
      <c r="B50" s="25" t="str">
        <f t="shared" si="7"/>
        <v>NA</v>
      </c>
      <c r="C50" s="18"/>
      <c r="D50" s="99" t="str">
        <f t="shared" si="8"/>
        <v>--</v>
      </c>
      <c r="E50" s="100" t="str">
        <f t="shared" si="9"/>
        <v>--</v>
      </c>
      <c r="F50" s="99" t="str">
        <f>IF(AND(D50&lt;&gt;"--",E50&lt;&gt;"--"),E50-D50,"--")</f>
        <v>--</v>
      </c>
      <c r="G50" s="108" t="str">
        <f t="shared" si="11"/>
        <v>--</v>
      </c>
      <c r="H50" s="82"/>
    </row>
    <row r="51" spans="1:8" ht="12.75">
      <c r="A51" s="81" t="s">
        <v>9</v>
      </c>
      <c r="B51" s="25" t="str">
        <f t="shared" si="7"/>
        <v>NA</v>
      </c>
      <c r="C51" s="18"/>
      <c r="D51" s="99" t="str">
        <f t="shared" si="8"/>
        <v>--</v>
      </c>
      <c r="E51" s="100" t="str">
        <f t="shared" si="9"/>
        <v>--</v>
      </c>
      <c r="F51" s="99" t="str">
        <f>IF(AND(D51&lt;&gt;"--",E51&lt;&gt;"--"),E51-D51,"--")</f>
        <v>--</v>
      </c>
      <c r="G51" s="108" t="str">
        <f t="shared" si="11"/>
        <v>--</v>
      </c>
      <c r="H51" s="82"/>
    </row>
    <row r="52" spans="1:11" ht="12.75">
      <c r="A52" s="84"/>
      <c r="B52" s="85"/>
      <c r="C52" s="85"/>
      <c r="D52" s="85"/>
      <c r="E52" s="85"/>
      <c r="F52" s="85"/>
      <c r="G52" s="85"/>
      <c r="H52" s="85"/>
      <c r="I52" s="85"/>
      <c r="J52" s="85"/>
      <c r="K52" s="85"/>
    </row>
    <row r="54" spans="1:8" ht="52.5" customHeight="1">
      <c r="A54" s="123">
        <v>1</v>
      </c>
      <c r="B54" s="145" t="s">
        <v>144</v>
      </c>
      <c r="C54" s="145"/>
      <c r="D54" s="145"/>
      <c r="E54" s="145"/>
      <c r="F54" s="145"/>
      <c r="G54" s="145"/>
      <c r="H54" s="145"/>
    </row>
  </sheetData>
  <sheetProtection sheet="1"/>
  <mergeCells count="26">
    <mergeCell ref="B1:I1"/>
    <mergeCell ref="B2:I2"/>
    <mergeCell ref="B3:E3"/>
    <mergeCell ref="B4:E4"/>
    <mergeCell ref="G5:J5"/>
    <mergeCell ref="A6:A7"/>
    <mergeCell ref="B6:B7"/>
    <mergeCell ref="D6:F6"/>
    <mergeCell ref="G6:I6"/>
    <mergeCell ref="J6:J7"/>
    <mergeCell ref="K6:K7"/>
    <mergeCell ref="A20:I20"/>
    <mergeCell ref="B21:E21"/>
    <mergeCell ref="A22:A23"/>
    <mergeCell ref="B22:B23"/>
    <mergeCell ref="D22:F22"/>
    <mergeCell ref="B54:H54"/>
    <mergeCell ref="A36:I36"/>
    <mergeCell ref="I37:K37"/>
    <mergeCell ref="A38:A39"/>
    <mergeCell ref="B38:B39"/>
    <mergeCell ref="D38:D39"/>
    <mergeCell ref="E38:E39"/>
    <mergeCell ref="F38:F39"/>
    <mergeCell ref="G38:G39"/>
    <mergeCell ref="H38:H39"/>
  </mergeCells>
  <conditionalFormatting sqref="B8:B19 B24:B35 B40:B51">
    <cfRule type="cellIs" priority="2" dxfId="2" operator="equal" stopIfTrue="1">
      <formula>"NOT MET"</formula>
    </cfRule>
    <cfRule type="cellIs" priority="3" dxfId="1" operator="equal" stopIfTrue="1">
      <formula>"MET"</formula>
    </cfRule>
    <cfRule type="cellIs" priority="4" dxfId="0" operator="equal" stopIfTrue="1">
      <formula>"PENDING"</formula>
    </cfRule>
  </conditionalFormatting>
  <conditionalFormatting sqref="B9:B19 B24:B35 B40:B51">
    <cfRule type="cellIs" priority="1" dxfId="10" operator="equal" stopIfTrue="1">
      <formula>"NA"</formula>
    </cfRule>
  </conditionalFormatting>
  <printOptions/>
  <pageMargins left="0.43" right="0.45" top="0.75" bottom="0.75" header="0.3" footer="0.3"/>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D8" sqref="D8"/>
    </sheetView>
  </sheetViews>
  <sheetFormatPr defaultColWidth="9.140625" defaultRowHeight="12.75"/>
  <cols>
    <col min="1" max="1" width="28.7109375" style="6" customWidth="1"/>
    <col min="2" max="2" width="12.7109375" style="6" customWidth="1"/>
    <col min="3" max="3" width="1.1484375" style="6" customWidth="1"/>
    <col min="4" max="8" width="10.7109375" style="23" customWidth="1"/>
    <col min="9" max="10" width="7.00390625" style="6" customWidth="1"/>
    <col min="11" max="11" width="8.7109375" style="6" customWidth="1"/>
    <col min="12" max="16384" width="9.140625" style="6" customWidth="1"/>
  </cols>
  <sheetData>
    <row r="1" spans="2:8" ht="15.75" customHeight="1">
      <c r="B1" s="148" t="s">
        <v>135</v>
      </c>
      <c r="C1" s="148"/>
      <c r="D1" s="148"/>
      <c r="E1" s="148"/>
      <c r="F1" s="148"/>
      <c r="G1" s="148"/>
      <c r="H1" s="148"/>
    </row>
    <row r="2" spans="2:8" ht="18" customHeight="1">
      <c r="B2" s="149" t="s">
        <v>52</v>
      </c>
      <c r="C2" s="149"/>
      <c r="D2" s="149"/>
      <c r="E2" s="149"/>
      <c r="F2" s="149"/>
      <c r="G2" s="149"/>
      <c r="H2" s="149"/>
    </row>
    <row r="3" spans="1:5" ht="14.25">
      <c r="A3" s="52" t="s">
        <v>66</v>
      </c>
      <c r="B3" s="166" t="str">
        <f>'Summary-Overall'!B8</f>
        <v>Sample District</v>
      </c>
      <c r="C3" s="166"/>
      <c r="D3" s="166"/>
      <c r="E3" s="166"/>
    </row>
    <row r="4" spans="1:5" ht="14.25">
      <c r="A4" s="52"/>
      <c r="B4" s="166"/>
      <c r="C4" s="166"/>
      <c r="D4" s="166"/>
      <c r="E4" s="166"/>
    </row>
    <row r="5" spans="6:8" ht="15">
      <c r="F5" s="185" t="s">
        <v>53</v>
      </c>
      <c r="G5" s="185"/>
      <c r="H5" s="46">
        <v>92</v>
      </c>
    </row>
    <row r="6" spans="1:8" ht="12.75">
      <c r="A6" s="170" t="s">
        <v>118</v>
      </c>
      <c r="B6" s="179" t="s">
        <v>52</v>
      </c>
      <c r="C6" s="33"/>
      <c r="D6" s="154" t="s">
        <v>42</v>
      </c>
      <c r="E6" s="155"/>
      <c r="F6" s="154" t="s">
        <v>130</v>
      </c>
      <c r="G6" s="155"/>
      <c r="H6" s="152" t="s">
        <v>54</v>
      </c>
    </row>
    <row r="7" spans="1:8" s="2" customFormat="1" ht="18.75" customHeight="1">
      <c r="A7" s="171"/>
      <c r="B7" s="177"/>
      <c r="C7" s="33"/>
      <c r="D7" s="17" t="s">
        <v>55</v>
      </c>
      <c r="E7" s="17" t="s">
        <v>56</v>
      </c>
      <c r="F7" s="17" t="s">
        <v>55</v>
      </c>
      <c r="G7" s="17" t="s">
        <v>56</v>
      </c>
      <c r="H7" s="153"/>
    </row>
    <row r="8" spans="1:8" ht="12.75">
      <c r="A8" s="14" t="s">
        <v>0</v>
      </c>
      <c r="B8" s="25" t="str">
        <f>IF((D8+F8)&lt;84,"PENDING",IF(OR(H8&gt;=H$5,G8&gt;=H$5),"MET","NOT MET"))</f>
        <v>PENDING</v>
      </c>
      <c r="C8" s="34"/>
      <c r="D8" s="109"/>
      <c r="E8" s="110"/>
      <c r="F8" s="109"/>
      <c r="G8" s="111"/>
      <c r="H8" s="112" t="str">
        <f>IF(D8+F8&gt;0,ROUND((D8*E8+F8*G8)/(D8+F8),1),"*")</f>
        <v>*</v>
      </c>
    </row>
    <row r="9" spans="1:8" ht="12.75">
      <c r="A9" s="14" t="s">
        <v>2</v>
      </c>
      <c r="B9" s="25" t="str">
        <f aca="true" t="shared" si="0" ref="B9:B19">IF((D9+F9)&lt;84,"NA",IF(OR(H9&gt;=H$5,G9&gt;=H$5),"MET","NOT MET"))</f>
        <v>NA</v>
      </c>
      <c r="C9" s="34"/>
      <c r="D9" s="109"/>
      <c r="E9" s="110"/>
      <c r="F9" s="113"/>
      <c r="G9" s="111"/>
      <c r="H9" s="112" t="str">
        <f aca="true" t="shared" si="1" ref="H9:H19">IF(D9+F9&gt;0,ROUND((D9*E9+F9*G9)/(D9+F9),1),"*")</f>
        <v>*</v>
      </c>
    </row>
    <row r="10" spans="1:8" ht="12.75">
      <c r="A10" s="14" t="s">
        <v>3</v>
      </c>
      <c r="B10" s="25" t="str">
        <f t="shared" si="0"/>
        <v>NA</v>
      </c>
      <c r="C10" s="34"/>
      <c r="D10" s="109"/>
      <c r="E10" s="110"/>
      <c r="F10" s="113"/>
      <c r="G10" s="111"/>
      <c r="H10" s="112" t="str">
        <f t="shared" si="1"/>
        <v>*</v>
      </c>
    </row>
    <row r="11" spans="1:8" ht="12.75">
      <c r="A11" s="14" t="s">
        <v>1</v>
      </c>
      <c r="B11" s="25" t="str">
        <f t="shared" si="0"/>
        <v>NA</v>
      </c>
      <c r="C11" s="34"/>
      <c r="D11" s="109"/>
      <c r="E11" s="110"/>
      <c r="F11" s="113"/>
      <c r="G11" s="111"/>
      <c r="H11" s="112" t="str">
        <f t="shared" si="1"/>
        <v>*</v>
      </c>
    </row>
    <row r="12" spans="1:8" ht="12.75">
      <c r="A12" s="14" t="s">
        <v>4</v>
      </c>
      <c r="B12" s="25" t="str">
        <f t="shared" si="0"/>
        <v>NA</v>
      </c>
      <c r="C12" s="34"/>
      <c r="D12" s="109"/>
      <c r="E12" s="110"/>
      <c r="F12" s="113"/>
      <c r="G12" s="111"/>
      <c r="H12" s="112" t="str">
        <f t="shared" si="1"/>
        <v>*</v>
      </c>
    </row>
    <row r="13" spans="1:8" ht="14.25">
      <c r="A13" s="53" t="s">
        <v>142</v>
      </c>
      <c r="B13" s="25" t="str">
        <f t="shared" si="0"/>
        <v>NA</v>
      </c>
      <c r="C13" s="34"/>
      <c r="D13" s="109"/>
      <c r="E13" s="109"/>
      <c r="F13" s="113"/>
      <c r="G13" s="111"/>
      <c r="H13" s="112" t="str">
        <f t="shared" si="1"/>
        <v>*</v>
      </c>
    </row>
    <row r="14" spans="1:8" ht="14.25">
      <c r="A14" s="53" t="s">
        <v>143</v>
      </c>
      <c r="B14" s="25" t="str">
        <f t="shared" si="0"/>
        <v>NA</v>
      </c>
      <c r="C14" s="34"/>
      <c r="D14" s="109"/>
      <c r="E14" s="109"/>
      <c r="F14" s="113"/>
      <c r="G14" s="111"/>
      <c r="H14" s="112" t="str">
        <f t="shared" si="1"/>
        <v>*</v>
      </c>
    </row>
    <row r="15" spans="1:8" ht="12.75">
      <c r="A15" s="14" t="s">
        <v>5</v>
      </c>
      <c r="B15" s="25" t="str">
        <f t="shared" si="0"/>
        <v>NA</v>
      </c>
      <c r="C15" s="34"/>
      <c r="D15" s="109"/>
      <c r="E15" s="110"/>
      <c r="F15" s="113"/>
      <c r="G15" s="111"/>
      <c r="H15" s="112" t="str">
        <f t="shared" si="1"/>
        <v>*</v>
      </c>
    </row>
    <row r="16" spans="1:8" ht="12.75">
      <c r="A16" s="14" t="s">
        <v>6</v>
      </c>
      <c r="B16" s="25" t="str">
        <f t="shared" si="0"/>
        <v>NA</v>
      </c>
      <c r="C16" s="34"/>
      <c r="D16" s="109"/>
      <c r="E16" s="110"/>
      <c r="F16" s="113"/>
      <c r="G16" s="111"/>
      <c r="H16" s="112" t="str">
        <f t="shared" si="1"/>
        <v>*</v>
      </c>
    </row>
    <row r="17" spans="1:8" ht="12.75">
      <c r="A17" s="14" t="s">
        <v>7</v>
      </c>
      <c r="B17" s="25" t="str">
        <f t="shared" si="0"/>
        <v>NA</v>
      </c>
      <c r="C17" s="34"/>
      <c r="D17" s="109"/>
      <c r="E17" s="111"/>
      <c r="F17" s="113"/>
      <c r="G17" s="111"/>
      <c r="H17" s="112" t="str">
        <f t="shared" si="1"/>
        <v>*</v>
      </c>
    </row>
    <row r="18" spans="1:8" ht="12.75">
      <c r="A18" s="14" t="s">
        <v>8</v>
      </c>
      <c r="B18" s="25" t="str">
        <f t="shared" si="0"/>
        <v>NA</v>
      </c>
      <c r="C18" s="34"/>
      <c r="D18" s="109"/>
      <c r="E18" s="110"/>
      <c r="F18" s="113"/>
      <c r="G18" s="111"/>
      <c r="H18" s="112" t="str">
        <f t="shared" si="1"/>
        <v>*</v>
      </c>
    </row>
    <row r="19" spans="1:8" ht="12.75">
      <c r="A19" s="14" t="s">
        <v>9</v>
      </c>
      <c r="B19" s="25" t="str">
        <f t="shared" si="0"/>
        <v>NA</v>
      </c>
      <c r="C19" s="34"/>
      <c r="D19" s="109"/>
      <c r="E19" s="110"/>
      <c r="F19" s="113"/>
      <c r="G19" s="111"/>
      <c r="H19" s="112" t="str">
        <f t="shared" si="1"/>
        <v>*</v>
      </c>
    </row>
    <row r="20" spans="1:8" ht="30" customHeight="1">
      <c r="A20" s="183" t="s">
        <v>117</v>
      </c>
      <c r="B20" s="184"/>
      <c r="C20" s="184"/>
      <c r="D20" s="184"/>
      <c r="E20" s="184"/>
      <c r="F20" s="184"/>
      <c r="G20" s="184"/>
      <c r="H20" s="184"/>
    </row>
    <row r="23" spans="6:8" ht="15">
      <c r="F23" s="185" t="s">
        <v>53</v>
      </c>
      <c r="G23" s="185"/>
      <c r="H23" s="46">
        <v>92</v>
      </c>
    </row>
    <row r="24" spans="1:8" ht="12.75">
      <c r="A24" s="170" t="s">
        <v>119</v>
      </c>
      <c r="B24" s="179" t="s">
        <v>52</v>
      </c>
      <c r="C24" s="33"/>
      <c r="D24" s="154" t="s">
        <v>42</v>
      </c>
      <c r="E24" s="155"/>
      <c r="F24" s="154" t="s">
        <v>130</v>
      </c>
      <c r="G24" s="155"/>
      <c r="H24" s="152" t="s">
        <v>54</v>
      </c>
    </row>
    <row r="25" spans="1:8" s="2" customFormat="1" ht="18" customHeight="1">
      <c r="A25" s="171"/>
      <c r="B25" s="177"/>
      <c r="C25" s="33"/>
      <c r="D25" s="17" t="s">
        <v>55</v>
      </c>
      <c r="E25" s="17" t="s">
        <v>56</v>
      </c>
      <c r="F25" s="17" t="s">
        <v>55</v>
      </c>
      <c r="G25" s="17" t="s">
        <v>56</v>
      </c>
      <c r="H25" s="153"/>
    </row>
    <row r="26" spans="1:8" ht="12.75">
      <c r="A26" s="14" t="s">
        <v>0</v>
      </c>
      <c r="B26" s="25" t="str">
        <f>IF((D26+F26)&lt;84,"PENDING",IF(OR(H26&gt;=H$5,G26&gt;=H$5),"MET","NOT MET"))</f>
        <v>PENDING</v>
      </c>
      <c r="C26" s="34"/>
      <c r="D26" s="109"/>
      <c r="E26" s="110"/>
      <c r="F26" s="109"/>
      <c r="G26" s="111"/>
      <c r="H26" s="112" t="str">
        <f aca="true" t="shared" si="2" ref="H26:H37">IF(D26+F26&gt;0,ROUND((D26*E26+F26*G26)/(D26+F26),1),"*")</f>
        <v>*</v>
      </c>
    </row>
    <row r="27" spans="1:8" ht="12.75">
      <c r="A27" s="14" t="s">
        <v>2</v>
      </c>
      <c r="B27" s="25" t="str">
        <f aca="true" t="shared" si="3" ref="B27:B37">IF((D27+F27)&lt;84,"NA",IF(OR(H27&gt;=H$5,G27&gt;=H$5),"MET","NOT MET"))</f>
        <v>NA</v>
      </c>
      <c r="C27" s="34"/>
      <c r="D27" s="109"/>
      <c r="E27" s="110"/>
      <c r="F27" s="113"/>
      <c r="G27" s="111"/>
      <c r="H27" s="112" t="str">
        <f t="shared" si="2"/>
        <v>*</v>
      </c>
    </row>
    <row r="28" spans="1:8" ht="12.75">
      <c r="A28" s="14" t="s">
        <v>3</v>
      </c>
      <c r="B28" s="25" t="str">
        <f t="shared" si="3"/>
        <v>NA</v>
      </c>
      <c r="C28" s="34"/>
      <c r="D28" s="109"/>
      <c r="E28" s="110"/>
      <c r="F28" s="113"/>
      <c r="G28" s="111"/>
      <c r="H28" s="112" t="str">
        <f t="shared" si="2"/>
        <v>*</v>
      </c>
    </row>
    <row r="29" spans="1:8" ht="12.75">
      <c r="A29" s="14" t="s">
        <v>1</v>
      </c>
      <c r="B29" s="25" t="str">
        <f t="shared" si="3"/>
        <v>NA</v>
      </c>
      <c r="C29" s="34"/>
      <c r="D29" s="109"/>
      <c r="E29" s="110"/>
      <c r="F29" s="113"/>
      <c r="G29" s="111"/>
      <c r="H29" s="112" t="str">
        <f t="shared" si="2"/>
        <v>*</v>
      </c>
    </row>
    <row r="30" spans="1:8" ht="12.75">
      <c r="A30" s="14" t="s">
        <v>4</v>
      </c>
      <c r="B30" s="25" t="str">
        <f t="shared" si="3"/>
        <v>NA</v>
      </c>
      <c r="C30" s="34"/>
      <c r="D30" s="109"/>
      <c r="E30" s="110"/>
      <c r="F30" s="113"/>
      <c r="G30" s="111"/>
      <c r="H30" s="112" t="str">
        <f t="shared" si="2"/>
        <v>*</v>
      </c>
    </row>
    <row r="31" spans="1:8" ht="14.25">
      <c r="A31" s="53" t="s">
        <v>142</v>
      </c>
      <c r="B31" s="25" t="str">
        <f t="shared" si="3"/>
        <v>NA</v>
      </c>
      <c r="C31" s="34"/>
      <c r="D31" s="109"/>
      <c r="E31" s="109"/>
      <c r="F31" s="113"/>
      <c r="G31" s="111"/>
      <c r="H31" s="112" t="str">
        <f t="shared" si="2"/>
        <v>*</v>
      </c>
    </row>
    <row r="32" spans="1:8" ht="14.25">
      <c r="A32" s="53" t="s">
        <v>143</v>
      </c>
      <c r="B32" s="25" t="str">
        <f t="shared" si="3"/>
        <v>NA</v>
      </c>
      <c r="C32" s="34"/>
      <c r="D32" s="109"/>
      <c r="E32" s="109"/>
      <c r="F32" s="113"/>
      <c r="G32" s="111"/>
      <c r="H32" s="112" t="str">
        <f t="shared" si="2"/>
        <v>*</v>
      </c>
    </row>
    <row r="33" spans="1:8" ht="12.75">
      <c r="A33" s="14" t="s">
        <v>5</v>
      </c>
      <c r="B33" s="25" t="str">
        <f t="shared" si="3"/>
        <v>NA</v>
      </c>
      <c r="C33" s="34"/>
      <c r="D33" s="109"/>
      <c r="E33" s="110"/>
      <c r="F33" s="113"/>
      <c r="G33" s="111"/>
      <c r="H33" s="112" t="str">
        <f t="shared" si="2"/>
        <v>*</v>
      </c>
    </row>
    <row r="34" spans="1:8" ht="12.75">
      <c r="A34" s="14" t="s">
        <v>6</v>
      </c>
      <c r="B34" s="25" t="str">
        <f t="shared" si="3"/>
        <v>NA</v>
      </c>
      <c r="C34" s="34"/>
      <c r="D34" s="109"/>
      <c r="E34" s="110"/>
      <c r="F34" s="113"/>
      <c r="G34" s="111"/>
      <c r="H34" s="112" t="str">
        <f t="shared" si="2"/>
        <v>*</v>
      </c>
    </row>
    <row r="35" spans="1:8" ht="12.75">
      <c r="A35" s="14" t="s">
        <v>7</v>
      </c>
      <c r="B35" s="25" t="str">
        <f t="shared" si="3"/>
        <v>NA</v>
      </c>
      <c r="C35" s="34"/>
      <c r="D35" s="109"/>
      <c r="E35" s="111"/>
      <c r="F35" s="113"/>
      <c r="G35" s="111"/>
      <c r="H35" s="112" t="str">
        <f t="shared" si="2"/>
        <v>*</v>
      </c>
    </row>
    <row r="36" spans="1:8" ht="12.75">
      <c r="A36" s="14" t="s">
        <v>8</v>
      </c>
      <c r="B36" s="25" t="str">
        <f t="shared" si="3"/>
        <v>NA</v>
      </c>
      <c r="C36" s="34"/>
      <c r="D36" s="109"/>
      <c r="E36" s="110"/>
      <c r="F36" s="113"/>
      <c r="G36" s="111"/>
      <c r="H36" s="112" t="str">
        <f t="shared" si="2"/>
        <v>*</v>
      </c>
    </row>
    <row r="37" spans="1:8" ht="12.75">
      <c r="A37" s="14" t="s">
        <v>9</v>
      </c>
      <c r="B37" s="25" t="str">
        <f t="shared" si="3"/>
        <v>NA</v>
      </c>
      <c r="C37" s="34"/>
      <c r="D37" s="109"/>
      <c r="E37" s="110"/>
      <c r="F37" s="113"/>
      <c r="G37" s="111"/>
      <c r="H37" s="112" t="str">
        <f t="shared" si="2"/>
        <v>*</v>
      </c>
    </row>
    <row r="38" spans="1:8" ht="30" customHeight="1">
      <c r="A38" s="183" t="s">
        <v>117</v>
      </c>
      <c r="B38" s="184"/>
      <c r="C38" s="184"/>
      <c r="D38" s="184"/>
      <c r="E38" s="184"/>
      <c r="F38" s="184"/>
      <c r="G38" s="184"/>
      <c r="H38" s="184"/>
    </row>
    <row r="41" spans="1:8" ht="52.5" customHeight="1">
      <c r="A41" s="123">
        <v>1</v>
      </c>
      <c r="B41" s="145" t="s">
        <v>144</v>
      </c>
      <c r="C41" s="145"/>
      <c r="D41" s="145"/>
      <c r="E41" s="145"/>
      <c r="F41" s="145"/>
      <c r="G41" s="145"/>
      <c r="H41" s="145"/>
    </row>
  </sheetData>
  <sheetProtection sheet="1"/>
  <mergeCells count="19">
    <mergeCell ref="A20:H20"/>
    <mergeCell ref="B1:H1"/>
    <mergeCell ref="B2:H2"/>
    <mergeCell ref="B3:E3"/>
    <mergeCell ref="B4:E4"/>
    <mergeCell ref="F5:G5"/>
    <mergeCell ref="A6:A7"/>
    <mergeCell ref="B6:B7"/>
    <mergeCell ref="D6:E6"/>
    <mergeCell ref="B41:H41"/>
    <mergeCell ref="H24:H25"/>
    <mergeCell ref="A38:H38"/>
    <mergeCell ref="F6:G6"/>
    <mergeCell ref="F23:G23"/>
    <mergeCell ref="A24:A25"/>
    <mergeCell ref="B24:B25"/>
    <mergeCell ref="D24:E24"/>
    <mergeCell ref="F24:G24"/>
    <mergeCell ref="H6:H7"/>
  </mergeCells>
  <conditionalFormatting sqref="B8:B19">
    <cfRule type="cellIs" priority="5" dxfId="3" operator="equal" stopIfTrue="1">
      <formula>"NA"</formula>
    </cfRule>
    <cfRule type="cellIs" priority="6" dxfId="2" operator="equal" stopIfTrue="1">
      <formula>"NOT MET"</formula>
    </cfRule>
    <cfRule type="cellIs" priority="7" dxfId="1" operator="equal" stopIfTrue="1">
      <formula>"MET"</formula>
    </cfRule>
    <cfRule type="cellIs" priority="8" dxfId="0" operator="equal" stopIfTrue="1">
      <formula>"PENDING"</formula>
    </cfRule>
  </conditionalFormatting>
  <conditionalFormatting sqref="B26:B37">
    <cfRule type="cellIs" priority="1" dxfId="3" operator="equal" stopIfTrue="1">
      <formula>"NA"</formula>
    </cfRule>
    <cfRule type="cellIs" priority="2" dxfId="2" operator="equal" stopIfTrue="1">
      <formula>"NOT MET"</formula>
    </cfRule>
    <cfRule type="cellIs" priority="3" dxfId="1" operator="equal" stopIfTrue="1">
      <formula>"MET"</formula>
    </cfRule>
    <cfRule type="cellIs" priority="4" dxfId="0" operator="equal" stopIfTrue="1">
      <formula>"PENDING"</formula>
    </cfRule>
  </conditionalFormatting>
  <printOptions/>
  <pageMargins left="0.43" right="0.45" top="0.75" bottom="0.75" header="0.3" footer="0.3"/>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B8" sqref="B8:C8"/>
    </sheetView>
  </sheetViews>
  <sheetFormatPr defaultColWidth="9.140625" defaultRowHeight="12.75"/>
  <cols>
    <col min="1" max="1" width="9.28125" style="0" customWidth="1"/>
    <col min="2" max="2" width="26.8515625" style="0" customWidth="1"/>
    <col min="3" max="6" width="12.57421875" style="20" customWidth="1"/>
    <col min="7" max="7" width="12.7109375" style="20" customWidth="1"/>
  </cols>
  <sheetData>
    <row r="1" spans="1:7" ht="12.75">
      <c r="A1" s="125"/>
      <c r="B1" s="131" t="s">
        <v>123</v>
      </c>
      <c r="C1"/>
      <c r="D1"/>
      <c r="E1"/>
      <c r="F1"/>
      <c r="G1"/>
    </row>
    <row r="2" spans="1:7" ht="12.75">
      <c r="A2" s="125"/>
      <c r="B2" s="131"/>
      <c r="C2"/>
      <c r="D2"/>
      <c r="E2"/>
      <c r="F2"/>
      <c r="G2"/>
    </row>
    <row r="3" spans="1:7" ht="12.75">
      <c r="A3" s="125"/>
      <c r="B3" s="131"/>
      <c r="C3"/>
      <c r="D3"/>
      <c r="E3"/>
      <c r="F3"/>
      <c r="G3"/>
    </row>
    <row r="4" spans="1:7" ht="102" customHeight="1">
      <c r="A4" s="132" t="s">
        <v>145</v>
      </c>
      <c r="B4" s="133"/>
      <c r="C4" s="133"/>
      <c r="D4" s="134"/>
      <c r="E4" s="134"/>
      <c r="F4"/>
      <c r="G4"/>
    </row>
    <row r="5" spans="1:3" s="128" customFormat="1" ht="15" customHeight="1">
      <c r="A5" s="126"/>
      <c r="B5" s="127"/>
      <c r="C5" s="127"/>
    </row>
    <row r="6" spans="2:6" ht="15.75">
      <c r="B6" s="140" t="s">
        <v>129</v>
      </c>
      <c r="C6" s="140"/>
      <c r="D6" s="140"/>
      <c r="E6" s="140"/>
      <c r="F6" s="140"/>
    </row>
    <row r="7" spans="2:6" ht="18" customHeight="1">
      <c r="B7" s="141" t="s">
        <v>73</v>
      </c>
      <c r="C7" s="141"/>
      <c r="D7" s="141"/>
      <c r="E7" s="141"/>
      <c r="F7" s="141"/>
    </row>
    <row r="8" spans="1:6" ht="15.75" customHeight="1">
      <c r="A8" s="47" t="s">
        <v>49</v>
      </c>
      <c r="B8" s="142" t="s">
        <v>64</v>
      </c>
      <c r="C8" s="142"/>
      <c r="D8" s="137" t="s">
        <v>29</v>
      </c>
      <c r="E8" s="138"/>
      <c r="F8" s="27" t="str">
        <f>IF(OR(C14="PENDING",C15="PENDING",C16="PENDING",D14="PENDING",D15="PENDING",D16="PENDING",E13="PENDING"),"PENDING",IF(OR(C14="NOT MET",C15="NOT MET",C16="NOT MET",D14="NOT MET",D15="NOT MET",D16="NOT MET",E13="NOT MET"),"NOT MET","MET"))</f>
        <v>PENDING</v>
      </c>
    </row>
    <row r="9" spans="1:7" s="91" customFormat="1" ht="15">
      <c r="A9" s="88"/>
      <c r="B9" s="92"/>
      <c r="C9" s="92"/>
      <c r="D9" s="89"/>
      <c r="E9" s="90"/>
      <c r="F9" s="89"/>
      <c r="G9" s="89"/>
    </row>
    <row r="11" spans="2:6" ht="20.25" customHeight="1">
      <c r="B11" s="136" t="s">
        <v>102</v>
      </c>
      <c r="C11" s="136"/>
      <c r="D11" s="136"/>
      <c r="E11" s="136"/>
      <c r="F11" s="136"/>
    </row>
    <row r="12" spans="2:5" ht="38.25" customHeight="1">
      <c r="B12" s="38" t="s">
        <v>10</v>
      </c>
      <c r="C12" s="21" t="s">
        <v>12</v>
      </c>
      <c r="D12" s="21" t="s">
        <v>11</v>
      </c>
      <c r="E12" s="60" t="s">
        <v>103</v>
      </c>
    </row>
    <row r="13" spans="2:5" ht="12.75">
      <c r="B13" s="1" t="s">
        <v>104</v>
      </c>
      <c r="C13" s="55"/>
      <c r="D13" s="55"/>
      <c r="E13" s="55" t="str">
        <f>IF(OR('Summary-Indicators'!C36="PENDING"),"PENDING",IF(OR('Summary-Indicators'!C36="NOT MET",'Summary-Indicators'!C37="NOT MET",'Summary-Indicators'!C38="NOT MET",'Summary-Indicators'!C39="NOT MET",'Summary-Indicators'!C40="NOT MET",'Summary-Indicators'!C43="NOT MET",'Summary-Indicators'!C44="NOT MET",'Summary-Indicators'!C45="NOT MET",'Summary-Indicators'!C46="NOT MET",'Summary-Indicators'!C47="NOT MET"),"NOT MET","MET"))</f>
        <v>PENDING</v>
      </c>
    </row>
    <row r="14" spans="2:5" ht="12.75">
      <c r="B14" s="1" t="s">
        <v>105</v>
      </c>
      <c r="C14" s="25" t="str">
        <f>IF(OR('Summary-Indicators'!C7="PENDING"),"PENDING",IF(OR('Summary-Indicators'!C7="NOT MET",'Summary-Indicators'!C8="NOT MET",'Summary-Indicators'!C9="NOT MET",'Summary-Indicators'!C10="NOT MET",'Summary-Indicators'!C11="NOT MET",'Summary-Indicators'!C14="NOT MET",'Summary-Indicators'!C15="NOT MET",'Summary-Indicators'!C16="NOT MET",'Summary-Indicators'!C17="NOT MET",'Summary-Indicators'!C18="NOT MET"),"NOT MET","MET"))</f>
        <v>PENDING</v>
      </c>
      <c r="D14" s="25" t="str">
        <f>IF(OR('Summary-Indicators'!C22="PENDING"),"PENDING",IF(OR('Summary-Indicators'!C22="NOT MET",'Summary-Indicators'!C23="NOT MET",'Summary-Indicators'!C24="NOT MET",'Summary-Indicators'!C25="NOT MET",'Summary-Indicators'!C26="NOT MET",'Summary-Indicators'!C29="NOT MET",'Summary-Indicators'!C30="NOT MET",'Summary-Indicators'!C31="NOT MET",'Summary-Indicators'!C32="NOT MET",'Summary-Indicators'!C33="NOT MET"),"NOT MET","MET"))</f>
        <v>PENDING</v>
      </c>
      <c r="E14" s="55"/>
    </row>
    <row r="15" spans="2:5" ht="12.75">
      <c r="B15" s="1" t="s">
        <v>106</v>
      </c>
      <c r="C15" s="25" t="str">
        <f>IF(OR('Summary-Indicators'!E7="PENDING"),"PENDING",IF(OR('Summary-Indicators'!E7="NOT MET",'Summary-Indicators'!E8="NOT MET",'Summary-Indicators'!E9="NOT MET",'Summary-Indicators'!E10="NOT MET",'Summary-Indicators'!E11="NOT MET",'Summary-Indicators'!E14="NOT MET",'Summary-Indicators'!E15="NOT MET",'Summary-Indicators'!E16="NOT MET",'Summary-Indicators'!E17="NOT MET",'Summary-Indicators'!E18="NOT MET"),"NOT MET","MET"))</f>
        <v>PENDING</v>
      </c>
      <c r="D15" s="25" t="str">
        <f>IF(OR('Summary-Indicators'!E22="PENDING"),"PENDING",IF(OR('Summary-Indicators'!E22="NOT MET",'Summary-Indicators'!E23="NOT MET",'Summary-Indicators'!E24="NOT MET",'Summary-Indicators'!E25="NOT MET",'Summary-Indicators'!E26="NOT MET",'Summary-Indicators'!E29="NOT MET",'Summary-Indicators'!E30="NOT MET",'Summary-Indicators'!E31="NOT MET",'Summary-Indicators'!E32="NOT MET",'Summary-Indicators'!E33="NOT MET"),"NOT MET","MET"))</f>
        <v>PENDING</v>
      </c>
      <c r="E15" s="55"/>
    </row>
    <row r="16" spans="2:5" ht="12.75">
      <c r="B16" s="1" t="s">
        <v>107</v>
      </c>
      <c r="C16" s="25" t="str">
        <f>IF(OR('Summary-Indicators'!F7="PENDING"),"PENDING",IF(OR('Summary-Indicators'!F7="NOT MET",'Summary-Indicators'!F8="NOT MET",'Summary-Indicators'!F9="NOT MET",'Summary-Indicators'!F10="NOT MET",'Summary-Indicators'!F11="NOT MET",'Summary-Indicators'!F14="NOT MET",'Summary-Indicators'!F15="NOT MET",'Summary-Indicators'!F16="NOT MET",'Summary-Indicators'!F17="NOT MET",'Summary-Indicators'!F18="NOT MET"),"NOT MET","MET"))</f>
        <v>PENDING</v>
      </c>
      <c r="D16" s="25" t="str">
        <f>IF(OR('Summary-Indicators'!F22="PENDING"),"PENDING",IF(OR('Summary-Indicators'!F22="NOT MET",'Summary-Indicators'!F23="NOT MET",'Summary-Indicators'!F24="NOT MET",'Summary-Indicators'!F25="NOT MET",'Summary-Indicators'!F26="NOT MET",'Summary-Indicators'!F29="NOT MET",'Summary-Indicators'!F30="NOT MET",'Summary-Indicators'!F31="NOT MET",'Summary-Indicators'!F32="NOT MET",'Summary-Indicators'!F33="NOT MET"),"NOT MET","MET"))</f>
        <v>PENDING</v>
      </c>
      <c r="E16" s="55"/>
    </row>
    <row r="21" spans="3:7" ht="12.75">
      <c r="C21" s="143" t="s">
        <v>10</v>
      </c>
      <c r="D21" s="144" t="s">
        <v>28</v>
      </c>
      <c r="E21" s="143" t="s">
        <v>11</v>
      </c>
      <c r="F21" s="143" t="s">
        <v>108</v>
      </c>
      <c r="G21" s="143"/>
    </row>
    <row r="22" spans="2:7" ht="27.75" customHeight="1">
      <c r="B22" s="4" t="s">
        <v>26</v>
      </c>
      <c r="C22" s="143"/>
      <c r="D22" s="144"/>
      <c r="E22" s="143"/>
      <c r="F22" s="51" t="s">
        <v>52</v>
      </c>
      <c r="G22" s="51" t="s">
        <v>109</v>
      </c>
    </row>
    <row r="23" spans="2:7" ht="12.75">
      <c r="B23" s="114" t="s">
        <v>27</v>
      </c>
      <c r="C23" s="54"/>
      <c r="D23" s="54"/>
      <c r="E23" s="54"/>
      <c r="F23" s="54"/>
      <c r="G23" s="54"/>
    </row>
    <row r="24" spans="2:7" ht="12.75">
      <c r="B24" s="114" t="s">
        <v>42</v>
      </c>
      <c r="C24" s="54"/>
      <c r="D24" s="54"/>
      <c r="E24" s="54"/>
      <c r="F24" s="54"/>
      <c r="G24" s="54"/>
    </row>
    <row r="25" spans="2:7" ht="12.75">
      <c r="B25" s="114" t="s">
        <v>130</v>
      </c>
      <c r="C25" s="25" t="str">
        <f>F8</f>
        <v>PENDING</v>
      </c>
      <c r="D25" s="25" t="str">
        <f>IF(OR(C14="PENDING",C15="PENDING",C16="PENDING"),"PENDING",IF(OR(C14="MET",C15="MET",C16="MET"),"MET","NOT MET"))</f>
        <v>PENDING</v>
      </c>
      <c r="E25" s="25" t="str">
        <f>IF(OR(D14="PENDING",D15="PENDING",D16="PENDING"),"PENDING",IF(OR(D14="MET",D15="MET",D16="MET"),"MET","NOT MET"))</f>
        <v>PENDING</v>
      </c>
      <c r="F25" s="54"/>
      <c r="G25" s="51" t="str">
        <f>E13</f>
        <v>PENDING</v>
      </c>
    </row>
    <row r="26" spans="2:7" ht="16.5" customHeight="1">
      <c r="B26" s="186" t="s">
        <v>148</v>
      </c>
      <c r="C26" s="186"/>
      <c r="D26" s="186"/>
      <c r="E26" s="186"/>
      <c r="F26" s="186"/>
      <c r="G26" s="186"/>
    </row>
    <row r="32" spans="2:8" ht="12.75">
      <c r="B32" s="3" t="s">
        <v>17</v>
      </c>
      <c r="C32" s="139" t="s">
        <v>18</v>
      </c>
      <c r="D32" s="139"/>
      <c r="E32" s="139"/>
      <c r="F32" s="139"/>
      <c r="G32" s="139"/>
      <c r="H32" s="139"/>
    </row>
    <row r="33" spans="2:8" ht="12.75">
      <c r="B33" s="25" t="s">
        <v>68</v>
      </c>
      <c r="C33" s="135" t="s">
        <v>20</v>
      </c>
      <c r="D33" s="135"/>
      <c r="E33" s="135"/>
      <c r="F33" s="135"/>
      <c r="G33" s="135"/>
      <c r="H33" s="135"/>
    </row>
    <row r="34" spans="2:8" ht="12.75">
      <c r="B34" s="25" t="s">
        <v>69</v>
      </c>
      <c r="C34" s="135" t="s">
        <v>21</v>
      </c>
      <c r="D34" s="135"/>
      <c r="E34" s="135"/>
      <c r="F34" s="135"/>
      <c r="G34" s="135"/>
      <c r="H34" s="135"/>
    </row>
    <row r="35" spans="2:8" ht="12.75">
      <c r="B35" s="25" t="s">
        <v>70</v>
      </c>
      <c r="C35" s="135" t="s">
        <v>22</v>
      </c>
      <c r="D35" s="135"/>
      <c r="E35" s="135"/>
      <c r="F35" s="135"/>
      <c r="G35" s="135"/>
      <c r="H35" s="135"/>
    </row>
    <row r="36" spans="2:8" ht="12.75">
      <c r="B36" s="27" t="s">
        <v>13</v>
      </c>
      <c r="C36" s="135" t="s">
        <v>23</v>
      </c>
      <c r="D36" s="135"/>
      <c r="E36" s="135"/>
      <c r="F36" s="135"/>
      <c r="G36" s="135"/>
      <c r="H36" s="135"/>
    </row>
    <row r="37" spans="2:8" ht="12.75">
      <c r="B37" s="28" t="s">
        <v>71</v>
      </c>
      <c r="C37" s="135" t="s">
        <v>25</v>
      </c>
      <c r="D37" s="135"/>
      <c r="E37" s="135"/>
      <c r="F37" s="135"/>
      <c r="G37" s="135"/>
      <c r="H37" s="135"/>
    </row>
    <row r="38" spans="2:8" ht="12.75">
      <c r="B38" s="29" t="s">
        <v>19</v>
      </c>
      <c r="C38" s="135" t="s">
        <v>24</v>
      </c>
      <c r="D38" s="135"/>
      <c r="E38" s="135"/>
      <c r="F38" s="135"/>
      <c r="G38" s="135"/>
      <c r="H38" s="135"/>
    </row>
    <row r="39" spans="3:6" ht="12.75">
      <c r="C39" s="22"/>
      <c r="D39" s="22"/>
      <c r="E39" s="22"/>
      <c r="F39" s="22"/>
    </row>
  </sheetData>
  <sheetProtection sheet="1"/>
  <mergeCells count="19">
    <mergeCell ref="B7:F7"/>
    <mergeCell ref="B8:C8"/>
    <mergeCell ref="C35:H35"/>
    <mergeCell ref="C36:H36"/>
    <mergeCell ref="C21:C22"/>
    <mergeCell ref="D21:D22"/>
    <mergeCell ref="E21:E22"/>
    <mergeCell ref="F21:G21"/>
    <mergeCell ref="B26:G26"/>
    <mergeCell ref="B1:B3"/>
    <mergeCell ref="A4:E4"/>
    <mergeCell ref="C37:H37"/>
    <mergeCell ref="C38:H38"/>
    <mergeCell ref="B11:F11"/>
    <mergeCell ref="D8:E8"/>
    <mergeCell ref="C32:H32"/>
    <mergeCell ref="C33:H33"/>
    <mergeCell ref="C34:H34"/>
    <mergeCell ref="B6:F6"/>
  </mergeCells>
  <conditionalFormatting sqref="B34 F8 C25:E25 C13:E16">
    <cfRule type="cellIs" priority="6" dxfId="2" operator="equal" stopIfTrue="1">
      <formula>"NOT MET"</formula>
    </cfRule>
  </conditionalFormatting>
  <conditionalFormatting sqref="B35 F8 C25:E25 G25 C13:E16">
    <cfRule type="cellIs" priority="2" dxfId="0" operator="equal" stopIfTrue="1">
      <formula>"PENDING"</formula>
    </cfRule>
  </conditionalFormatting>
  <conditionalFormatting sqref="B33 F8 C25:E25 C13:E16">
    <cfRule type="cellIs" priority="5" dxfId="1" operator="equal" stopIfTrue="1">
      <formula>"MET"</formula>
    </cfRule>
  </conditionalFormatting>
  <conditionalFormatting sqref="B36 C25:E25 C13:E16">
    <cfRule type="cellIs" priority="1" dxfId="3" operator="equal" stopIfTrue="1">
      <formula>"NA"</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
    </sheetView>
  </sheetViews>
  <sheetFormatPr defaultColWidth="9.140625" defaultRowHeight="12.75"/>
  <cols>
    <col min="1" max="1" width="9.28125" style="6" customWidth="1"/>
    <col min="2" max="2" width="26.8515625" style="6" customWidth="1"/>
    <col min="3" max="3" width="13.7109375" style="6" customWidth="1"/>
    <col min="4" max="4" width="0.9921875" style="6" customWidth="1"/>
    <col min="5" max="5" width="13.7109375" style="6" customWidth="1"/>
    <col min="6" max="6" width="13.8515625" style="6" customWidth="1"/>
    <col min="7" max="7" width="13.7109375" style="6" customWidth="1"/>
    <col min="8" max="16384" width="9.140625" style="6" customWidth="1"/>
  </cols>
  <sheetData>
    <row r="1" spans="2:6" ht="15.75">
      <c r="B1" s="148" t="s">
        <v>129</v>
      </c>
      <c r="C1" s="148"/>
      <c r="D1" s="148"/>
      <c r="E1" s="148"/>
      <c r="F1" s="148"/>
    </row>
    <row r="2" spans="2:6" ht="18" customHeight="1">
      <c r="B2" s="149" t="s">
        <v>72</v>
      </c>
      <c r="C2" s="149"/>
      <c r="D2" s="149"/>
      <c r="E2" s="149"/>
      <c r="F2" s="149"/>
    </row>
    <row r="3" spans="1:6" s="35" customFormat="1" ht="15">
      <c r="A3" s="39" t="s">
        <v>57</v>
      </c>
      <c r="B3" s="150" t="str">
        <f>'Summary-Overall'!B8</f>
        <v>Sample District</v>
      </c>
      <c r="C3" s="150"/>
      <c r="F3" s="40"/>
    </row>
    <row r="4" spans="1:6" s="35" customFormat="1" ht="15">
      <c r="A4" s="39"/>
      <c r="B4" s="93"/>
      <c r="C4" s="93"/>
      <c r="F4" s="41"/>
    </row>
    <row r="6" spans="1:6" ht="35.25" customHeight="1">
      <c r="A6" s="146" t="s">
        <v>30</v>
      </c>
      <c r="B6" s="147"/>
      <c r="C6" s="87" t="s">
        <v>110</v>
      </c>
      <c r="D6" s="18"/>
      <c r="E6" s="87" t="s">
        <v>111</v>
      </c>
      <c r="F6" s="87" t="s">
        <v>112</v>
      </c>
    </row>
    <row r="7" spans="2:6" ht="12.75">
      <c r="B7" s="8" t="s">
        <v>0</v>
      </c>
      <c r="C7" s="25" t="str">
        <f>IF(OR('Reading Details ELEM'!B8="PENDING",'Reading Details ELEM'!B24="PENDING"),"PENDING",IF(OR('Reading Details ELEM'!B8="NOT MET",AND('Reading Details ELEM'!B24="NOT MET",OR('Reading Details ELEM'!B39="NOT MET",C36="NOT MET"))),"NOT MET","MET"))</f>
        <v>PENDING</v>
      </c>
      <c r="D7" s="26"/>
      <c r="E7" s="25" t="str">
        <f>IF(OR('Reading Details MS'!B8="PENDING",'Reading Details MS'!B24="PENDING"),"PENDING",IF(OR('Reading Details MS'!B8="NOT MET",AND('Reading Details MS'!B24="NOT MET",OR('Reading Details MS'!B39="NOT MET",C36="NOT MET"))),"NOT MET","MET"))</f>
        <v>PENDING</v>
      </c>
      <c r="F7" s="25" t="str">
        <f>IF(OR('Reading Details HS'!B8="PENDING",'Reading Details HS'!B24="PENDING"),"PENDING",IF(OR('Reading Details HS'!B8="NOT MET",AND('Reading Details HS'!B24="NOT MET",OR('Reading Details HS'!B39="NOT MET",C36="NOT MET"))),"NOT MET","MET"))</f>
        <v>PENDING</v>
      </c>
    </row>
    <row r="8" spans="2:6" ht="12.75">
      <c r="B8" s="8" t="s">
        <v>2</v>
      </c>
      <c r="C8" s="25" t="str">
        <f>IF(OR('Reading Details ELEM'!B9="NA",'Reading Details ELEM'!B25="NA"),"NA",IF(OR('Reading Details ELEM'!B9="NOT MET",AND('Reading Details ELEM'!B25="NOT MET",OR('Reading Details ELEM'!B40="NOT MET",C37="NOT MET"))),"NOT MET","MET"))</f>
        <v>NA</v>
      </c>
      <c r="D8" s="26"/>
      <c r="E8" s="25" t="str">
        <f>IF(OR('Reading Details MS'!B9="NA",'Reading Details MS'!B25="NA"),"NA",IF(OR('Reading Details MS'!B9="NOT MET",AND('Reading Details MS'!B25="NOT MET",OR('Reading Details MS'!B40="NOT MET",C37="NOT MET"))),"NOT MET","MET"))</f>
        <v>NA</v>
      </c>
      <c r="F8" s="25" t="str">
        <f>IF(OR('Reading Details HS'!B9="NA",'Reading Details HS'!B25="NA"),"NA",IF(OR('Reading Details HS'!B9="NOT MET",AND('Reading Details HS'!B25="NOT MET",OR('Reading Details HS'!B40="NOT MET",C37="NOT MET"))),"NOT MET","MET"))</f>
        <v>NA</v>
      </c>
    </row>
    <row r="9" spans="2:6" ht="12.75">
      <c r="B9" s="8" t="s">
        <v>3</v>
      </c>
      <c r="C9" s="25" t="str">
        <f>IF(OR('Reading Details ELEM'!B10="NA",'Reading Details ELEM'!B26="NA"),"NA",IF(OR('Reading Details ELEM'!B10="NOT MET",AND('Reading Details ELEM'!B26="NOT MET",OR('Reading Details ELEM'!B41="NOT MET",C38="NOT MET"))),"NOT MET","MET"))</f>
        <v>NA</v>
      </c>
      <c r="D9" s="26"/>
      <c r="E9" s="25" t="str">
        <f>IF(OR('Reading Details MS'!B10="NA",'Reading Details MS'!B26="NA"),"NA",IF(OR('Reading Details MS'!B10="NOT MET",AND('Reading Details MS'!B26="NOT MET",OR('Reading Details MS'!B41="NOT MET",C38="NOT MET"))),"NOT MET","MET"))</f>
        <v>NA</v>
      </c>
      <c r="F9" s="25" t="str">
        <f>IF(OR('Reading Details HS'!B10="NA",'Reading Details HS'!B26="NA"),"NA",IF(OR('Reading Details HS'!B10="NOT MET",AND('Reading Details HS'!B26="NOT MET",OR('Reading Details HS'!B41="NOT MET",C38="NOT MET"))),"NOT MET","MET"))</f>
        <v>NA</v>
      </c>
    </row>
    <row r="10" spans="2:6" ht="12.75">
      <c r="B10" s="8" t="s">
        <v>1</v>
      </c>
      <c r="C10" s="25" t="str">
        <f>IF(OR('Reading Details ELEM'!B11="NA",'Reading Details ELEM'!B27="NA"),"NA",IF(OR('Reading Details ELEM'!B11="NOT MET",AND('Reading Details ELEM'!B27="NOT MET",OR('Reading Details ELEM'!B42="NOT MET",C39="NOT MET"))),"NOT MET","MET"))</f>
        <v>NA</v>
      </c>
      <c r="D10" s="26"/>
      <c r="E10" s="25" t="str">
        <f>IF(OR('Reading Details MS'!B11="NA",'Reading Details MS'!B27="NA"),"NA",IF(OR('Reading Details MS'!B11="NOT MET",AND('Reading Details MS'!B27="NOT MET",OR('Reading Details MS'!B42="NOT MET",C39="NOT MET"))),"NOT MET","MET"))</f>
        <v>NA</v>
      </c>
      <c r="F10" s="25" t="str">
        <f>IF(OR('Reading Details HS'!B11="NA",'Reading Details HS'!B27="NA"),"NA",IF(OR('Reading Details HS'!B11="NOT MET",AND('Reading Details HS'!B27="NOT MET",OR('Reading Details HS'!B42="NOT MET",C39="NOT MET"))),"NOT MET","MET"))</f>
        <v>NA</v>
      </c>
    </row>
    <row r="11" spans="2:6" ht="12.75">
      <c r="B11" s="8" t="s">
        <v>4</v>
      </c>
      <c r="C11" s="25" t="str">
        <f>IF(OR('Reading Details ELEM'!B12="NA",'Reading Details ELEM'!B28="NA"),"NA",IF(OR('Reading Details ELEM'!B12="NOT MET",AND('Reading Details ELEM'!B28="NOT MET",OR('Reading Details ELEM'!B43="NOT MET",C40="NOT MET"))),"NOT MET","MET"))</f>
        <v>NA</v>
      </c>
      <c r="D11" s="26"/>
      <c r="E11" s="25" t="str">
        <f>IF(OR('Reading Details MS'!B12="NA",'Reading Details MS'!B28="NA"),"NA",IF(OR('Reading Details MS'!B12="NOT MET",AND('Reading Details MS'!B28="NOT MET",OR('Reading Details MS'!B43="NOT MET",C40="NOT MET"))),"NOT MET","MET"))</f>
        <v>NA</v>
      </c>
      <c r="F11" s="25" t="str">
        <f>IF(OR('Reading Details HS'!B12="NA",'Reading Details HS'!B28="NA"),"NA",IF(OR('Reading Details HS'!B12="NOT MET",AND('Reading Details HS'!B28="NOT MET",OR('Reading Details HS'!B43="NOT MET",C40="NOT MET"))),"NOT MET","MET"))</f>
        <v>NA</v>
      </c>
    </row>
    <row r="12" spans="2:6" ht="14.25">
      <c r="B12" s="53" t="s">
        <v>142</v>
      </c>
      <c r="C12" s="25" t="str">
        <f>IF(OR('Reading Details ELEM'!B13="NA",'Reading Details ELEM'!B29="NA"),"NA",IF(OR('Reading Details ELEM'!B13="NOT MET",AND('Reading Details ELEM'!B29="NOT MET",OR('Reading Details ELEM'!B44="NOT MET",C41="NOT MET"))),"NOT MET","MET"))</f>
        <v>NA</v>
      </c>
      <c r="D12" s="26"/>
      <c r="E12" s="25" t="str">
        <f>IF(OR('Reading Details MS'!B13="NA",'Reading Details MS'!B29="NA"),"NA",IF(OR('Reading Details MS'!B13="NOT MET",AND('Reading Details MS'!B29="NOT MET",OR('Reading Details MS'!B44="NOT MET",C41="NOT MET"))),"NOT MET","MET"))</f>
        <v>NA</v>
      </c>
      <c r="F12" s="25" t="str">
        <f>IF(OR('Reading Details HS'!B13="NA",'Reading Details HS'!B29="NA"),"NA",IF(OR('Reading Details HS'!B13="NOT MET",AND('Reading Details HS'!B29="NOT MET",OR('Reading Details HS'!B44="NOT MET",C41="NOT MET"))),"NOT MET","MET"))</f>
        <v>NA</v>
      </c>
    </row>
    <row r="13" spans="2:6" ht="14.25">
      <c r="B13" s="53" t="s">
        <v>143</v>
      </c>
      <c r="C13" s="25" t="str">
        <f>IF(OR('Reading Details ELEM'!B14="NA",'Reading Details ELEM'!B30="NA"),"NA",IF(OR('Reading Details ELEM'!B14="NOT MET",AND('Reading Details ELEM'!B30="NOT MET",OR('Reading Details ELEM'!B45="NOT MET",C42="NOT MET"))),"NOT MET","MET"))</f>
        <v>NA</v>
      </c>
      <c r="D13" s="26"/>
      <c r="E13" s="25" t="str">
        <f>IF(OR('Reading Details MS'!B14="NA",'Reading Details MS'!B30="NA"),"NA",IF(OR('Reading Details MS'!B14="NOT MET",AND('Reading Details MS'!B30="NOT MET",OR('Reading Details MS'!B45="NOT MET",C42="NOT MET"))),"NOT MET","MET"))</f>
        <v>NA</v>
      </c>
      <c r="F13" s="25" t="str">
        <f>IF(OR('Reading Details HS'!B14="NA",'Reading Details HS'!B30="NA"),"NA",IF(OR('Reading Details HS'!B14="NOT MET",AND('Reading Details HS'!B30="NOT MET",OR('Reading Details HS'!B45="NOT MET",C42="NOT MET"))),"NOT MET","MET"))</f>
        <v>NA</v>
      </c>
    </row>
    <row r="14" spans="2:6" ht="12.75">
      <c r="B14" s="8" t="s">
        <v>5</v>
      </c>
      <c r="C14" s="25" t="str">
        <f>IF(OR('Reading Details ELEM'!B15="NA",'Reading Details ELEM'!B31="NA"),"NA",IF(OR('Reading Details ELEM'!B15="NOT MET",AND('Reading Details ELEM'!B31="NOT MET",OR('Reading Details ELEM'!B46="NOT MET",C43="NOT MET"))),"NOT MET","MET"))</f>
        <v>NA</v>
      </c>
      <c r="D14" s="26"/>
      <c r="E14" s="25" t="str">
        <f>IF(OR('Reading Details MS'!B15="NA",'Reading Details MS'!B31="NA"),"NA",IF(OR('Reading Details MS'!B15="NOT MET",AND('Reading Details MS'!B31="NOT MET",OR('Reading Details MS'!B46="NOT MET",C43="NOT MET"))),"NOT MET","MET"))</f>
        <v>NA</v>
      </c>
      <c r="F14" s="25" t="str">
        <f>IF(OR('Reading Details HS'!B15="NA",'Reading Details HS'!B31="NA"),"NA",IF(OR('Reading Details HS'!B15="NOT MET",AND('Reading Details HS'!B31="NOT MET",OR('Reading Details HS'!B46="NOT MET",C43="NOT MET"))),"NOT MET","MET"))</f>
        <v>NA</v>
      </c>
    </row>
    <row r="15" spans="2:6" ht="12.75">
      <c r="B15" s="8" t="s">
        <v>6</v>
      </c>
      <c r="C15" s="25" t="str">
        <f>IF(OR('Reading Details ELEM'!B16="NA",'Reading Details ELEM'!B32="NA"),"NA",IF(OR('Reading Details ELEM'!B16="NOT MET",AND('Reading Details ELEM'!B32="NOT MET",OR('Reading Details ELEM'!B47="NOT MET",C44="NOT MET"))),"NOT MET","MET"))</f>
        <v>NA</v>
      </c>
      <c r="D15" s="26"/>
      <c r="E15" s="25" t="str">
        <f>IF(OR('Reading Details MS'!B16="NA",'Reading Details MS'!B32="NA"),"NA",IF(OR('Reading Details MS'!B16="NOT MET",AND('Reading Details MS'!B32="NOT MET",OR('Reading Details MS'!B47="NOT MET",C44="NOT MET"))),"NOT MET","MET"))</f>
        <v>NA</v>
      </c>
      <c r="F15" s="25" t="str">
        <f>IF(OR('Reading Details HS'!B16="NA",'Reading Details HS'!B32="NA"),"NA",IF(OR('Reading Details HS'!B16="NOT MET",AND('Reading Details HS'!B32="NOT MET",OR('Reading Details HS'!B47="NOT MET",C44="NOT MET"))),"NOT MET","MET"))</f>
        <v>NA</v>
      </c>
    </row>
    <row r="16" spans="2:6" ht="12.75">
      <c r="B16" s="8" t="s">
        <v>7</v>
      </c>
      <c r="C16" s="25" t="str">
        <f>IF(OR('Reading Details ELEM'!B17="NA",'Reading Details ELEM'!B33="NA"),"NA",IF(OR('Reading Details ELEM'!B17="NOT MET",AND('Reading Details ELEM'!B33="NOT MET",OR('Reading Details ELEM'!B48="NOT MET",C45="NOT MET"))),"NOT MET","MET"))</f>
        <v>NA</v>
      </c>
      <c r="D16" s="26"/>
      <c r="E16" s="25" t="str">
        <f>IF(OR('Reading Details MS'!B17="NA",'Reading Details MS'!B33="NA"),"NA",IF(OR('Reading Details MS'!B17="NOT MET",AND('Reading Details MS'!B33="NOT MET",OR('Reading Details MS'!B48="NOT MET",C45="NOT MET"))),"NOT MET","MET"))</f>
        <v>NA</v>
      </c>
      <c r="F16" s="25" t="str">
        <f>IF(OR('Reading Details HS'!B17="NA",'Reading Details HS'!B33="NA"),"NA",IF(OR('Reading Details HS'!B17="NOT MET",AND('Reading Details HS'!B33="NOT MET",OR('Reading Details HS'!B48="NOT MET",C45="NOT MET"))),"NOT MET","MET"))</f>
        <v>NA</v>
      </c>
    </row>
    <row r="17" spans="2:6" ht="12.75">
      <c r="B17" s="8" t="s">
        <v>8</v>
      </c>
      <c r="C17" s="25" t="str">
        <f>IF(OR('Reading Details ELEM'!B18="NA",'Reading Details ELEM'!B34="NA"),"NA",IF(OR('Reading Details ELEM'!B18="NOT MET",AND('Reading Details ELEM'!B34="NOT MET",OR('Reading Details ELEM'!B49="NOT MET",C46="NOT MET"))),"NOT MET","MET"))</f>
        <v>NA</v>
      </c>
      <c r="D17" s="26"/>
      <c r="E17" s="25" t="str">
        <f>IF(OR('Reading Details MS'!B18="NA",'Reading Details MS'!B34="NA"),"NA",IF(OR('Reading Details MS'!B18="NOT MET",AND('Reading Details MS'!B34="NOT MET",OR('Reading Details MS'!B49="NOT MET",C46="NOT MET"))),"NOT MET","MET"))</f>
        <v>NA</v>
      </c>
      <c r="F17" s="25" t="str">
        <f>IF(OR('Reading Details HS'!B18="NA",'Reading Details HS'!B34="NA"),"NA",IF(OR('Reading Details HS'!B18="NOT MET",AND('Reading Details HS'!B34="NOT MET",OR('Reading Details HS'!B49="NOT MET",C46="NOT MET"))),"NOT MET","MET"))</f>
        <v>NA</v>
      </c>
    </row>
    <row r="18" spans="2:6" ht="12.75">
      <c r="B18" s="8" t="s">
        <v>9</v>
      </c>
      <c r="C18" s="25" t="str">
        <f>IF(OR('Reading Details ELEM'!B19="NA",'Reading Details ELEM'!B35="NA"),"NA",IF(OR('Reading Details ELEM'!B19="NOT MET",AND('Reading Details ELEM'!B35="NOT MET",OR('Reading Details ELEM'!B50="NOT MET",C47="NOT MET"))),"NOT MET","MET"))</f>
        <v>NA</v>
      </c>
      <c r="D18" s="26"/>
      <c r="E18" s="25" t="str">
        <f>IF(OR('Reading Details MS'!B19="NA",'Reading Details MS'!B35="NA"),"NA",IF(OR('Reading Details MS'!B19="NOT MET",AND('Reading Details MS'!B35="NOT MET",OR('Reading Details MS'!B50="NOT MET",C47="NOT MET"))),"NOT MET","MET"))</f>
        <v>NA</v>
      </c>
      <c r="F18" s="25" t="str">
        <f>IF(OR('Reading Details HS'!B19="NA",'Reading Details HS'!B35="NA"),"NA",IF(OR('Reading Details HS'!B19="NOT MET",AND('Reading Details HS'!B35="NOT MET",OR('Reading Details HS'!B50="NOT MET",C47="NOT MET"))),"NOT MET","MET"))</f>
        <v>NA</v>
      </c>
    </row>
    <row r="19" spans="1:6" ht="25.5" customHeight="1">
      <c r="A19" s="10"/>
      <c r="B19" s="19"/>
      <c r="C19" s="19"/>
      <c r="D19" s="19"/>
      <c r="E19" s="19"/>
      <c r="F19" s="19"/>
    </row>
    <row r="21" spans="1:6" ht="36" customHeight="1">
      <c r="A21" s="146" t="s">
        <v>31</v>
      </c>
      <c r="B21" s="147"/>
      <c r="C21" s="87" t="s">
        <v>110</v>
      </c>
      <c r="D21" s="18"/>
      <c r="E21" s="87" t="s">
        <v>111</v>
      </c>
      <c r="F21" s="87" t="s">
        <v>112</v>
      </c>
    </row>
    <row r="22" spans="2:6" ht="12.75">
      <c r="B22" s="8" t="s">
        <v>0</v>
      </c>
      <c r="C22" s="25" t="str">
        <f>IF(OR('Math Details ELEM'!B8="PENDING",'Math Details ELEM'!B24="PENDING"),"PENDING",IF(OR('Math Details ELEM'!B8="NOT MET",AND('Math Details ELEM'!B24="NOT MET",OR('Math Details ELEM'!B39="NOT MET",C36="NOT MET"))),"NOT MET","MET"))</f>
        <v>PENDING</v>
      </c>
      <c r="D22" s="26"/>
      <c r="E22" s="25" t="str">
        <f>IF(OR('Math Details MS'!B8="PENDING",'Math Details MS'!B24="PENDING"),"PENDING",IF(OR('Math Details MS'!B8="NOT MET",AND('Math Details MS'!B24="NOT MET",OR('Math Details MS'!B39="NOT MET",C36="NOT MET"))),"NOT MET","MET"))</f>
        <v>PENDING</v>
      </c>
      <c r="F22" s="25" t="str">
        <f>IF(OR('Math Details HS'!B8="PENDING",'Math Details HS'!B24="PENDING"),"PENDING",IF(OR('Math Details HS'!B8="NOT MET",AND('Math Details HS'!B24="NOT MET",OR('Math Details HS'!B39="NOT MET",C36="NOT MET"))),"NOT MET","MET"))</f>
        <v>PENDING</v>
      </c>
    </row>
    <row r="23" spans="2:6" ht="12.75">
      <c r="B23" s="8" t="s">
        <v>2</v>
      </c>
      <c r="C23" s="25" t="str">
        <f>IF(OR('Math Details ELEM'!B9="NA",'Math Details ELEM'!B25="NA"),"NA",IF(OR('Math Details ELEM'!B9="NOT MET",AND('Math Details ELEM'!B25="NOT MET",OR('Math Details ELEM'!B40="NOT MET",C37="NOT MET"))),"NOT MET","MET"))</f>
        <v>NA</v>
      </c>
      <c r="D23" s="26"/>
      <c r="E23" s="25" t="str">
        <f>IF(OR('Math Details MS'!B9="NA",'Math Details MS'!B25="NA"),"NA",IF(OR('Math Details MS'!B9="NOT MET",AND('Math Details MS'!B25="NOT MET",OR('Math Details MS'!B40="NOT MET",C37="NOT MET"))),"NOT MET","MET"))</f>
        <v>NA</v>
      </c>
      <c r="F23" s="25" t="str">
        <f>IF(OR('Math Details HS'!B9="NA",'Math Details HS'!B25="NA"),"NA",IF(OR('Math Details HS'!B9="NOT MET",AND('Math Details HS'!B25="NOT MET",OR('Math Details HS'!B40="NOT MET",C37="NOT MET"))),"NOT MET","MET"))</f>
        <v>NA</v>
      </c>
    </row>
    <row r="24" spans="2:6" ht="12.75">
      <c r="B24" s="8" t="s">
        <v>3</v>
      </c>
      <c r="C24" s="25" t="str">
        <f>IF(OR('Math Details ELEM'!B10="NA",'Math Details ELEM'!B26="NA"),"NA",IF(OR('Math Details ELEM'!B10="NOT MET",AND('Math Details ELEM'!B26="NOT MET",OR('Math Details ELEM'!B41="NOT MET",C38="NOT MET"))),"NOT MET","MET"))</f>
        <v>NA</v>
      </c>
      <c r="D24" s="26"/>
      <c r="E24" s="25" t="str">
        <f>IF(OR('Math Details MS'!B10="NA",'Math Details MS'!B26="NA"),"NA",IF(OR('Math Details MS'!B10="NOT MET",AND('Math Details MS'!B26="NOT MET",OR('Math Details MS'!B41="NOT MET",C38="NOT MET"))),"NOT MET","MET"))</f>
        <v>NA</v>
      </c>
      <c r="F24" s="25" t="str">
        <f>IF(OR('Math Details HS'!B10="NA",'Math Details HS'!B26="NA"),"NA",IF(OR('Math Details HS'!B10="NOT MET",AND('Math Details HS'!B26="NOT MET",OR('Math Details HS'!B41="NOT MET",C38="NOT MET"))),"NOT MET","MET"))</f>
        <v>NA</v>
      </c>
    </row>
    <row r="25" spans="2:6" ht="12.75">
      <c r="B25" s="8" t="s">
        <v>1</v>
      </c>
      <c r="C25" s="25" t="str">
        <f>IF(OR('Math Details ELEM'!B11="NA",'Math Details ELEM'!B27="NA"),"NA",IF(OR('Math Details ELEM'!B11="NOT MET",AND('Math Details ELEM'!B27="NOT MET",OR('Math Details ELEM'!B42="NOT MET",C39="NOT MET"))),"NOT MET","MET"))</f>
        <v>NA</v>
      </c>
      <c r="D25" s="26"/>
      <c r="E25" s="25" t="str">
        <f>IF(OR('Math Details MS'!B11="NA",'Math Details MS'!B27="NA"),"NA",IF(OR('Math Details MS'!B11="NOT MET",AND('Math Details MS'!B27="NOT MET",OR('Math Details MS'!B42="NOT MET",C39="NOT MET"))),"NOT MET","MET"))</f>
        <v>NA</v>
      </c>
      <c r="F25" s="25" t="str">
        <f>IF(OR('Math Details HS'!B11="NA",'Math Details HS'!B27="NA"),"NA",IF(OR('Math Details HS'!B11="NOT MET",AND('Math Details HS'!B27="NOT MET",OR('Math Details HS'!B42="NOT MET",C39="NOT MET"))),"NOT MET","MET"))</f>
        <v>NA</v>
      </c>
    </row>
    <row r="26" spans="2:6" ht="12.75">
      <c r="B26" s="8" t="s">
        <v>4</v>
      </c>
      <c r="C26" s="25" t="str">
        <f>IF(OR('Math Details ELEM'!B12="NA",'Math Details ELEM'!B28="NA"),"NA",IF(OR('Math Details ELEM'!B12="NOT MET",AND('Math Details ELEM'!B28="NOT MET",OR('Math Details ELEM'!B43="NOT MET",C40="NOT MET"))),"NOT MET","MET"))</f>
        <v>NA</v>
      </c>
      <c r="D26" s="26"/>
      <c r="E26" s="25" t="str">
        <f>IF(OR('Math Details MS'!B12="NA",'Math Details MS'!B28="NA"),"NA",IF(OR('Math Details MS'!B12="NOT MET",AND('Math Details MS'!B28="NOT MET",OR('Math Details MS'!B43="NOT MET",C40="NOT MET"))),"NOT MET","MET"))</f>
        <v>NA</v>
      </c>
      <c r="F26" s="25" t="str">
        <f>IF(OR('Math Details HS'!B12="NA",'Math Details HS'!B28="NA"),"NA",IF(OR('Math Details HS'!B12="NOT MET",AND('Math Details HS'!B28="NOT MET",OR('Math Details HS'!B43="NOT MET",C40="NOT MET"))),"NOT MET","MET"))</f>
        <v>NA</v>
      </c>
    </row>
    <row r="27" spans="2:6" ht="14.25">
      <c r="B27" s="53" t="s">
        <v>142</v>
      </c>
      <c r="C27" s="25" t="str">
        <f>IF(OR('Math Details ELEM'!B13="NA",'Math Details ELEM'!B29="NA"),"NA",IF(OR('Math Details ELEM'!B13="NOT MET",AND('Math Details ELEM'!B29="NOT MET",OR('Math Details ELEM'!B44="NOT MET",C41="NOT MET"))),"NOT MET","MET"))</f>
        <v>NA</v>
      </c>
      <c r="D27" s="26"/>
      <c r="E27" s="25" t="str">
        <f>IF(OR('Math Details MS'!B13="NA",'Math Details MS'!B29="NA"),"NA",IF(OR('Math Details MS'!B13="NOT MET",AND('Math Details MS'!B29="NOT MET",OR('Math Details MS'!B44="NOT MET",C41="NOT MET"))),"NOT MET","MET"))</f>
        <v>NA</v>
      </c>
      <c r="F27" s="25" t="str">
        <f>IF(OR('Math Details HS'!B13="NA",'Math Details HS'!B29="NA"),"NA",IF(OR('Math Details HS'!B13="NOT MET",AND('Math Details HS'!B29="NOT MET",OR('Math Details HS'!B44="NOT MET",C41="NOT MET"))),"NOT MET","MET"))</f>
        <v>NA</v>
      </c>
    </row>
    <row r="28" spans="2:6" ht="14.25">
      <c r="B28" s="53" t="s">
        <v>143</v>
      </c>
      <c r="C28" s="25" t="str">
        <f>IF(OR('Math Details ELEM'!B14="NA",'Math Details ELEM'!B30="NA"),"NA",IF(OR('Math Details ELEM'!B14="NOT MET",AND('Math Details ELEM'!B30="NOT MET",OR('Math Details ELEM'!B45="NOT MET",C42="NOT MET"))),"NOT MET","MET"))</f>
        <v>NA</v>
      </c>
      <c r="D28" s="26"/>
      <c r="E28" s="25" t="str">
        <f>IF(OR('Math Details MS'!B14="NA",'Math Details MS'!B30="NA"),"NA",IF(OR('Math Details MS'!B14="NOT MET",AND('Math Details MS'!B30="NOT MET",OR('Math Details MS'!B45="NOT MET",C42="NOT MET"))),"NOT MET","MET"))</f>
        <v>NA</v>
      </c>
      <c r="F28" s="25" t="str">
        <f>IF(OR('Math Details HS'!B14="NA",'Math Details HS'!B30="NA"),"NA",IF(OR('Math Details HS'!B14="NOT MET",AND('Math Details HS'!B30="NOT MET",OR('Math Details HS'!B45="NOT MET",C42="NOT MET"))),"NOT MET","MET"))</f>
        <v>NA</v>
      </c>
    </row>
    <row r="29" spans="2:6" ht="12.75">
      <c r="B29" s="8" t="s">
        <v>5</v>
      </c>
      <c r="C29" s="25" t="str">
        <f>IF(OR('Math Details ELEM'!B15="NA",'Math Details ELEM'!B31="NA"),"NA",IF(OR('Math Details ELEM'!B15="NOT MET",AND('Math Details ELEM'!B31="NOT MET",OR('Math Details ELEM'!B46="NOT MET",C43="NOT MET"))),"NOT MET","MET"))</f>
        <v>NA</v>
      </c>
      <c r="D29" s="26"/>
      <c r="E29" s="25" t="str">
        <f>IF(OR('Math Details MS'!B15="NA",'Math Details MS'!B31="NA"),"NA",IF(OR('Math Details MS'!B15="NOT MET",AND('Math Details MS'!B31="NOT MET",OR('Math Details MS'!B46="NOT MET",C43="NOT MET"))),"NOT MET","MET"))</f>
        <v>NA</v>
      </c>
      <c r="F29" s="25" t="str">
        <f>IF(OR('Math Details HS'!B15="NA",'Math Details HS'!B31="NA"),"NA",IF(OR('Math Details HS'!B15="NOT MET",AND('Math Details HS'!B31="NOT MET",OR('Math Details HS'!B46="NOT MET",C43="NOT MET"))),"NOT MET","MET"))</f>
        <v>NA</v>
      </c>
    </row>
    <row r="30" spans="2:6" ht="12.75">
      <c r="B30" s="8" t="s">
        <v>6</v>
      </c>
      <c r="C30" s="25" t="str">
        <f>IF(OR('Math Details ELEM'!B16="NA",'Math Details ELEM'!B32="NA"),"NA",IF(OR('Math Details ELEM'!B16="NOT MET",AND('Math Details ELEM'!B32="NOT MET",OR('Math Details ELEM'!B47="NOT MET",C44="NOT MET"))),"NOT MET","MET"))</f>
        <v>NA</v>
      </c>
      <c r="D30" s="26"/>
      <c r="E30" s="25" t="str">
        <f>IF(OR('Math Details MS'!B16="NA",'Math Details MS'!B32="NA"),"NA",IF(OR('Math Details MS'!B16="NOT MET",AND('Math Details MS'!B32="NOT MET",OR('Math Details MS'!B47="NOT MET",C44="NOT MET"))),"NOT MET","MET"))</f>
        <v>NA</v>
      </c>
      <c r="F30" s="25" t="str">
        <f>IF(OR('Math Details HS'!B16="NA",'Math Details HS'!B32="NA"),"NA",IF(OR('Math Details HS'!B16="NOT MET",AND('Math Details HS'!B32="NOT MET",OR('Math Details HS'!B47="NOT MET",C44="NOT MET"))),"NOT MET","MET"))</f>
        <v>NA</v>
      </c>
    </row>
    <row r="31" spans="2:6" ht="12.75">
      <c r="B31" s="8" t="s">
        <v>7</v>
      </c>
      <c r="C31" s="25" t="str">
        <f>IF(OR('Math Details ELEM'!B17="NA",'Math Details ELEM'!B33="NA"),"NA",IF(OR('Math Details ELEM'!B17="NOT MET",AND('Math Details ELEM'!B33="NOT MET",OR('Math Details ELEM'!B48="NOT MET",C45="NOT MET"))),"NOT MET","MET"))</f>
        <v>NA</v>
      </c>
      <c r="D31" s="26"/>
      <c r="E31" s="25" t="str">
        <f>IF(OR('Math Details MS'!B17="NA",'Math Details MS'!B33="NA"),"NA",IF(OR('Math Details MS'!B17="NOT MET",AND('Math Details MS'!B33="NOT MET",OR('Math Details MS'!B48="NOT MET",C45="NOT MET"))),"NOT MET","MET"))</f>
        <v>NA</v>
      </c>
      <c r="F31" s="25" t="str">
        <f>IF(OR('Math Details HS'!B17="NA",'Math Details HS'!B33="NA"),"NA",IF(OR('Math Details HS'!B17="NOT MET",AND('Math Details HS'!B33="NOT MET",OR('Math Details HS'!B48="NOT MET",C45="NOT MET"))),"NOT MET","MET"))</f>
        <v>NA</v>
      </c>
    </row>
    <row r="32" spans="2:6" ht="12.75">
      <c r="B32" s="8" t="s">
        <v>8</v>
      </c>
      <c r="C32" s="25" t="str">
        <f>IF(OR('Math Details ELEM'!B18="NA",'Math Details ELEM'!B34="NA"),"NA",IF(OR('Math Details ELEM'!B18="NOT MET",AND('Math Details ELEM'!B34="NOT MET",OR('Math Details ELEM'!B49="NOT MET",C46="NOT MET"))),"NOT MET","MET"))</f>
        <v>NA</v>
      </c>
      <c r="D32" s="26"/>
      <c r="E32" s="25" t="str">
        <f>IF(OR('Math Details MS'!B18="NA",'Math Details MS'!B34="NA"),"NA",IF(OR('Math Details MS'!B18="NOT MET",AND('Math Details MS'!B34="NOT MET",OR('Math Details MS'!B49="NOT MET",C46="NOT MET"))),"NOT MET","MET"))</f>
        <v>NA</v>
      </c>
      <c r="F32" s="25" t="str">
        <f>IF(OR('Math Details HS'!B18="NA",'Math Details HS'!B34="NA"),"NA",IF(OR('Math Details HS'!B18="NOT MET",AND('Math Details HS'!B34="NOT MET",OR('Math Details HS'!B49="NOT MET",C46="NOT MET"))),"NOT MET","MET"))</f>
        <v>NA</v>
      </c>
    </row>
    <row r="33" spans="2:6" ht="12.75">
      <c r="B33" s="8" t="s">
        <v>9</v>
      </c>
      <c r="C33" s="25" t="str">
        <f>IF(OR('Math Details ELEM'!B19="NA",'Math Details ELEM'!B35="NA"),"NA",IF(OR('Math Details ELEM'!B19="NOT MET",AND('Math Details ELEM'!B35="NOT MET",OR('Math Details ELEM'!B50="NOT MET",C47="NOT MET"))),"NOT MET","MET"))</f>
        <v>NA</v>
      </c>
      <c r="D33" s="26"/>
      <c r="E33" s="25" t="str">
        <f>IF(OR('Math Details MS'!B19="NA",'Math Details MS'!B35="NA"),"NA",IF(OR('Math Details MS'!B19="NOT MET",AND('Math Details MS'!B35="NOT MET",OR('Math Details MS'!B50="NOT MET",C47="NOT MET"))),"NOT MET","MET"))</f>
        <v>NA</v>
      </c>
      <c r="F33" s="25" t="str">
        <f>IF(OR('Math Details HS'!B19="NA",'Math Details HS'!B35="NA"),"NA",IF(OR('Math Details HS'!B19="NOT MET",AND('Math Details HS'!B35="NOT MET",OR('Math Details HS'!B50="NOT MET",C47="NOT MET"))),"NOT MET","MET"))</f>
        <v>NA</v>
      </c>
    </row>
    <row r="34" spans="2:9" ht="30.75" customHeight="1">
      <c r="B34" s="151" t="s">
        <v>149</v>
      </c>
      <c r="C34" s="151"/>
      <c r="D34" s="151"/>
      <c r="E34" s="151"/>
      <c r="F34" s="151"/>
      <c r="G34" s="151"/>
      <c r="H34" s="84"/>
      <c r="I34" s="84"/>
    </row>
    <row r="35" spans="1:7" ht="38.25" customHeight="1">
      <c r="A35" s="146" t="s">
        <v>113</v>
      </c>
      <c r="B35" s="147"/>
      <c r="C35" s="86" t="s">
        <v>114</v>
      </c>
      <c r="D35" s="23"/>
      <c r="E35" s="86" t="s">
        <v>115</v>
      </c>
      <c r="F35" s="86" t="s">
        <v>116</v>
      </c>
      <c r="G35" s="86" t="s">
        <v>93</v>
      </c>
    </row>
    <row r="36" spans="2:7" ht="12.75">
      <c r="B36" s="8" t="s">
        <v>0</v>
      </c>
      <c r="C36" s="94" t="str">
        <f>IF(E36="PENDING","PENDING",IF(OR(E36="MET",F36="MET",G36="MET"),"MET","NOT MET"))</f>
        <v>PENDING</v>
      </c>
      <c r="D36" s="23"/>
      <c r="E36" s="94" t="str">
        <f>Graduation!B8</f>
        <v>PENDING</v>
      </c>
      <c r="F36" s="94" t="str">
        <f>Graduation!B24</f>
        <v>NA</v>
      </c>
      <c r="G36" s="94" t="str">
        <f>Graduation!B40</f>
        <v>NA</v>
      </c>
    </row>
    <row r="37" spans="2:7" ht="12.75">
      <c r="B37" s="8" t="s">
        <v>2</v>
      </c>
      <c r="C37" s="94" t="str">
        <f>IF(E37="NA","NA",IF(OR(E37="MET",F37="MET",G37="MET"),"MET","NOT MET"))</f>
        <v>NA</v>
      </c>
      <c r="D37" s="23"/>
      <c r="E37" s="94" t="str">
        <f>Graduation!B9</f>
        <v>NA</v>
      </c>
      <c r="F37" s="94" t="str">
        <f>Graduation!B25</f>
        <v>NA</v>
      </c>
      <c r="G37" s="94" t="str">
        <f>Graduation!B41</f>
        <v>NA</v>
      </c>
    </row>
    <row r="38" spans="2:7" ht="12.75">
      <c r="B38" s="8" t="s">
        <v>3</v>
      </c>
      <c r="C38" s="94" t="str">
        <f aca="true" t="shared" si="0" ref="C38:C47">IF(E38="NA","NA",IF(OR(E38="MET",F38="MET",G38="MET"),"MET","NOT MET"))</f>
        <v>NA</v>
      </c>
      <c r="D38" s="23"/>
      <c r="E38" s="94" t="str">
        <f>Graduation!B10</f>
        <v>NA</v>
      </c>
      <c r="F38" s="94" t="str">
        <f>Graduation!B26</f>
        <v>NA</v>
      </c>
      <c r="G38" s="94" t="str">
        <f>Graduation!B42</f>
        <v>NA</v>
      </c>
    </row>
    <row r="39" spans="2:7" ht="12.75">
      <c r="B39" s="8" t="s">
        <v>1</v>
      </c>
      <c r="C39" s="94" t="str">
        <f t="shared" si="0"/>
        <v>NA</v>
      </c>
      <c r="D39" s="23"/>
      <c r="E39" s="94" t="str">
        <f>Graduation!B11</f>
        <v>NA</v>
      </c>
      <c r="F39" s="94" t="str">
        <f>Graduation!B27</f>
        <v>NA</v>
      </c>
      <c r="G39" s="94" t="str">
        <f>Graduation!B43</f>
        <v>NA</v>
      </c>
    </row>
    <row r="40" spans="2:7" ht="12.75">
      <c r="B40" s="8" t="s">
        <v>4</v>
      </c>
      <c r="C40" s="94" t="str">
        <f t="shared" si="0"/>
        <v>NA</v>
      </c>
      <c r="D40" s="23"/>
      <c r="E40" s="94" t="str">
        <f>Graduation!B12</f>
        <v>NA</v>
      </c>
      <c r="F40" s="94" t="str">
        <f>Graduation!B28</f>
        <v>NA</v>
      </c>
      <c r="G40" s="94" t="str">
        <f>Graduation!B44</f>
        <v>NA</v>
      </c>
    </row>
    <row r="41" spans="2:7" ht="14.25">
      <c r="B41" s="53" t="s">
        <v>142</v>
      </c>
      <c r="C41" s="115" t="str">
        <f t="shared" si="0"/>
        <v>NA</v>
      </c>
      <c r="D41" s="23"/>
      <c r="E41" s="115" t="str">
        <f>Graduation!B13</f>
        <v>NA</v>
      </c>
      <c r="F41" s="115" t="str">
        <f>Graduation!B29</f>
        <v>NA</v>
      </c>
      <c r="G41" s="115" t="str">
        <f>Graduation!B45</f>
        <v>NA</v>
      </c>
    </row>
    <row r="42" spans="2:7" ht="14.25">
      <c r="B42" s="53" t="s">
        <v>143</v>
      </c>
      <c r="C42" s="115" t="str">
        <f t="shared" si="0"/>
        <v>NA</v>
      </c>
      <c r="D42" s="23"/>
      <c r="E42" s="115" t="str">
        <f>Graduation!B14</f>
        <v>NA</v>
      </c>
      <c r="F42" s="115" t="str">
        <f>Graduation!B30</f>
        <v>NA</v>
      </c>
      <c r="G42" s="115" t="str">
        <f>Graduation!B46</f>
        <v>NA</v>
      </c>
    </row>
    <row r="43" spans="2:7" ht="12.75">
      <c r="B43" s="8" t="s">
        <v>5</v>
      </c>
      <c r="C43" s="94" t="str">
        <f t="shared" si="0"/>
        <v>NA</v>
      </c>
      <c r="D43" s="23"/>
      <c r="E43" s="94" t="str">
        <f>Graduation!B15</f>
        <v>NA</v>
      </c>
      <c r="F43" s="94" t="str">
        <f>Graduation!B31</f>
        <v>NA</v>
      </c>
      <c r="G43" s="94" t="str">
        <f>Graduation!B47</f>
        <v>NA</v>
      </c>
    </row>
    <row r="44" spans="2:7" ht="12.75">
      <c r="B44" s="8" t="s">
        <v>6</v>
      </c>
      <c r="C44" s="94" t="str">
        <f t="shared" si="0"/>
        <v>NA</v>
      </c>
      <c r="D44" s="23"/>
      <c r="E44" s="94" t="str">
        <f>Graduation!B16</f>
        <v>NA</v>
      </c>
      <c r="F44" s="94" t="str">
        <f>Graduation!B32</f>
        <v>NA</v>
      </c>
      <c r="G44" s="94" t="str">
        <f>Graduation!B48</f>
        <v>NA</v>
      </c>
    </row>
    <row r="45" spans="2:7" ht="12.75">
      <c r="B45" s="8" t="s">
        <v>7</v>
      </c>
      <c r="C45" s="94" t="str">
        <f t="shared" si="0"/>
        <v>NA</v>
      </c>
      <c r="D45" s="23"/>
      <c r="E45" s="94" t="str">
        <f>Graduation!B17</f>
        <v>NA</v>
      </c>
      <c r="F45" s="94" t="str">
        <f>Graduation!B33</f>
        <v>NA</v>
      </c>
      <c r="G45" s="94" t="str">
        <f>Graduation!B49</f>
        <v>NA</v>
      </c>
    </row>
    <row r="46" spans="2:7" ht="12.75">
      <c r="B46" s="8" t="s">
        <v>8</v>
      </c>
      <c r="C46" s="94" t="str">
        <f t="shared" si="0"/>
        <v>NA</v>
      </c>
      <c r="D46" s="23"/>
      <c r="E46" s="94" t="str">
        <f>Graduation!B18</f>
        <v>NA</v>
      </c>
      <c r="F46" s="94" t="str">
        <f>Graduation!B34</f>
        <v>NA</v>
      </c>
      <c r="G46" s="94" t="str">
        <f>Graduation!B50</f>
        <v>NA</v>
      </c>
    </row>
    <row r="47" spans="2:7" ht="12.75">
      <c r="B47" s="8" t="s">
        <v>9</v>
      </c>
      <c r="C47" s="94" t="str">
        <f t="shared" si="0"/>
        <v>NA</v>
      </c>
      <c r="D47" s="23"/>
      <c r="E47" s="94" t="str">
        <f>Graduation!B19</f>
        <v>NA</v>
      </c>
      <c r="F47" s="94" t="str">
        <f>Graduation!B35</f>
        <v>NA</v>
      </c>
      <c r="G47" s="94" t="str">
        <f>Graduation!B51</f>
        <v>NA</v>
      </c>
    </row>
    <row r="50" spans="1:9" ht="39" customHeight="1">
      <c r="A50" s="123">
        <v>1</v>
      </c>
      <c r="B50" s="145" t="s">
        <v>144</v>
      </c>
      <c r="C50" s="145"/>
      <c r="D50" s="145"/>
      <c r="E50" s="145"/>
      <c r="F50" s="145"/>
      <c r="G50" s="145"/>
      <c r="H50" s="124"/>
      <c r="I50" s="124"/>
    </row>
  </sheetData>
  <sheetProtection sheet="1"/>
  <mergeCells count="8">
    <mergeCell ref="A35:B35"/>
    <mergeCell ref="A6:B6"/>
    <mergeCell ref="A21:B21"/>
    <mergeCell ref="B1:F1"/>
    <mergeCell ref="B2:F2"/>
    <mergeCell ref="B3:C3"/>
    <mergeCell ref="B34:G34"/>
    <mergeCell ref="B50:G50"/>
  </mergeCells>
  <conditionalFormatting sqref="C7:F18 C22:F33 C36:G47">
    <cfRule type="cellIs" priority="1" dxfId="3" operator="equal" stopIfTrue="1">
      <formula>"NA"</formula>
    </cfRule>
    <cfRule type="cellIs" priority="2" dxfId="2" operator="equal" stopIfTrue="1">
      <formula>"NOT MET"</formula>
    </cfRule>
    <cfRule type="cellIs" priority="3" dxfId="1" operator="equal" stopIfTrue="1">
      <formula>"MET"</formula>
    </cfRule>
    <cfRule type="cellIs" priority="18" dxfId="0" operator="equal" stopIfTrue="1">
      <formula>"PENDING"</formula>
    </cfRule>
  </conditionalFormatting>
  <printOptions/>
  <pageMargins left="0.48" right="0.4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7" customWidth="1"/>
    <col min="3" max="3" width="0.85546875" style="9" customWidth="1"/>
    <col min="4" max="7" width="10.7109375" style="7" customWidth="1"/>
    <col min="8" max="11" width="10.7109375" style="6" customWidth="1"/>
    <col min="12" max="16384" width="9.140625" style="6" customWidth="1"/>
  </cols>
  <sheetData>
    <row r="1" spans="1:11" ht="15.75" customHeight="1">
      <c r="A1" s="42"/>
      <c r="B1" s="148" t="s">
        <v>135</v>
      </c>
      <c r="C1" s="148"/>
      <c r="D1" s="148"/>
      <c r="E1" s="148"/>
      <c r="F1" s="148"/>
      <c r="G1" s="148"/>
      <c r="H1" s="148"/>
      <c r="I1" s="148"/>
      <c r="J1" s="42"/>
      <c r="K1" s="42"/>
    </row>
    <row r="2" spans="1:11" ht="18" customHeight="1">
      <c r="A2" s="48"/>
      <c r="B2" s="149" t="s">
        <v>96</v>
      </c>
      <c r="C2" s="149"/>
      <c r="D2" s="149"/>
      <c r="E2" s="149"/>
      <c r="F2" s="149"/>
      <c r="G2" s="149"/>
      <c r="H2" s="149"/>
      <c r="I2" s="149"/>
      <c r="J2" s="48"/>
      <c r="K2" s="48"/>
    </row>
    <row r="3" spans="1:5" s="39" customFormat="1" ht="14.25">
      <c r="A3" s="39" t="s">
        <v>57</v>
      </c>
      <c r="B3" s="150" t="str">
        <f>'Summary-Overall'!B8</f>
        <v>Sample District</v>
      </c>
      <c r="C3" s="150"/>
      <c r="D3" s="150"/>
      <c r="E3" s="150"/>
    </row>
    <row r="4" spans="2:5" s="39" customFormat="1" ht="14.25">
      <c r="B4" s="150"/>
      <c r="C4" s="150"/>
      <c r="D4" s="150"/>
      <c r="E4" s="150"/>
    </row>
    <row r="5" spans="7:10" ht="15.75" customHeight="1">
      <c r="G5" s="162" t="s">
        <v>46</v>
      </c>
      <c r="H5" s="162"/>
      <c r="I5" s="44">
        <v>0.95</v>
      </c>
      <c r="J5" s="30"/>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D9" s="95"/>
      <c r="E9" s="95"/>
      <c r="F9" s="95"/>
      <c r="G9" s="95"/>
      <c r="H9" s="96">
        <f>D9+E9+F9+G9</f>
        <v>0</v>
      </c>
      <c r="I9" s="97" t="str">
        <f aca="true" t="shared" si="1" ref="I9:I19">IF(H9=0,"--",ROUND(100*(D9+E9)/H9,0))</f>
        <v>--</v>
      </c>
    </row>
    <row r="10" spans="1:9" ht="12.75">
      <c r="A10" s="14" t="s">
        <v>3</v>
      </c>
      <c r="B10" s="25" t="str">
        <f t="shared" si="0"/>
        <v>NA</v>
      </c>
      <c r="D10" s="95"/>
      <c r="E10" s="95"/>
      <c r="F10" s="95"/>
      <c r="G10" s="95"/>
      <c r="H10" s="96">
        <f aca="true" t="shared" si="2" ref="H10:H19">D10+E10+F10+G10</f>
        <v>0</v>
      </c>
      <c r="I10" s="97" t="str">
        <f t="shared" si="1"/>
        <v>--</v>
      </c>
    </row>
    <row r="11" spans="1:9" ht="12.75">
      <c r="A11" s="14" t="s">
        <v>1</v>
      </c>
      <c r="B11" s="25" t="str">
        <f t="shared" si="0"/>
        <v>NA</v>
      </c>
      <c r="D11" s="95"/>
      <c r="E11" s="95"/>
      <c r="F11" s="95"/>
      <c r="G11" s="95"/>
      <c r="H11" s="96">
        <f t="shared" si="2"/>
        <v>0</v>
      </c>
      <c r="I11" s="97" t="str">
        <f t="shared" si="1"/>
        <v>--</v>
      </c>
    </row>
    <row r="12" spans="1:9" ht="12.75">
      <c r="A12" s="14" t="s">
        <v>4</v>
      </c>
      <c r="B12" s="25" t="str">
        <f t="shared" si="0"/>
        <v>NA</v>
      </c>
      <c r="D12" s="95"/>
      <c r="E12" s="95"/>
      <c r="F12" s="95"/>
      <c r="G12" s="95"/>
      <c r="H12" s="96">
        <f t="shared" si="2"/>
        <v>0</v>
      </c>
      <c r="I12" s="97" t="str">
        <f t="shared" si="1"/>
        <v>--</v>
      </c>
    </row>
    <row r="13" spans="1:9" ht="14.25">
      <c r="A13" s="53" t="s">
        <v>142</v>
      </c>
      <c r="B13" s="25" t="str">
        <f t="shared" si="0"/>
        <v>NA</v>
      </c>
      <c r="D13" s="95"/>
      <c r="E13" s="95"/>
      <c r="F13" s="95"/>
      <c r="G13" s="95"/>
      <c r="H13" s="96">
        <f t="shared" si="2"/>
        <v>0</v>
      </c>
      <c r="I13" s="97" t="str">
        <f t="shared" si="1"/>
        <v>--</v>
      </c>
    </row>
    <row r="14" spans="1:9" ht="14.25">
      <c r="A14" s="53" t="s">
        <v>143</v>
      </c>
      <c r="B14" s="25" t="str">
        <f t="shared" si="0"/>
        <v>NA</v>
      </c>
      <c r="D14" s="95"/>
      <c r="E14" s="95"/>
      <c r="F14" s="95"/>
      <c r="G14" s="95"/>
      <c r="H14" s="96">
        <f t="shared" si="2"/>
        <v>0</v>
      </c>
      <c r="I14" s="97" t="str">
        <f t="shared" si="1"/>
        <v>--</v>
      </c>
    </row>
    <row r="15" spans="1:9" ht="12.75">
      <c r="A15" s="14" t="s">
        <v>5</v>
      </c>
      <c r="B15" s="25" t="str">
        <f t="shared" si="0"/>
        <v>NA</v>
      </c>
      <c r="D15" s="95"/>
      <c r="E15" s="95"/>
      <c r="F15" s="95"/>
      <c r="G15" s="95"/>
      <c r="H15" s="96">
        <f t="shared" si="2"/>
        <v>0</v>
      </c>
      <c r="I15" s="97" t="str">
        <f t="shared" si="1"/>
        <v>--</v>
      </c>
    </row>
    <row r="16" spans="1:9" ht="12.75">
      <c r="A16" s="14" t="s">
        <v>6</v>
      </c>
      <c r="B16" s="25" t="str">
        <f t="shared" si="0"/>
        <v>NA</v>
      </c>
      <c r="D16" s="95"/>
      <c r="E16" s="95"/>
      <c r="F16" s="95"/>
      <c r="G16" s="95"/>
      <c r="H16" s="96">
        <f t="shared" si="2"/>
        <v>0</v>
      </c>
      <c r="I16" s="97" t="str">
        <f t="shared" si="1"/>
        <v>--</v>
      </c>
    </row>
    <row r="17" spans="1:9" ht="12.75">
      <c r="A17" s="14" t="s">
        <v>7</v>
      </c>
      <c r="B17" s="25" t="str">
        <f t="shared" si="0"/>
        <v>NA</v>
      </c>
      <c r="D17" s="95"/>
      <c r="E17" s="95"/>
      <c r="F17" s="95"/>
      <c r="G17" s="95"/>
      <c r="H17" s="96">
        <f t="shared" si="2"/>
        <v>0</v>
      </c>
      <c r="I17" s="97" t="str">
        <f t="shared" si="1"/>
        <v>--</v>
      </c>
    </row>
    <row r="18" spans="1:9" ht="12.75">
      <c r="A18" s="14" t="s">
        <v>8</v>
      </c>
      <c r="B18" s="25" t="str">
        <f t="shared" si="0"/>
        <v>NA</v>
      </c>
      <c r="D18" s="95"/>
      <c r="E18" s="95"/>
      <c r="F18" s="95"/>
      <c r="G18" s="95"/>
      <c r="H18" s="96">
        <f t="shared" si="2"/>
        <v>0</v>
      </c>
      <c r="I18" s="97" t="str">
        <f t="shared" si="1"/>
        <v>--</v>
      </c>
    </row>
    <row r="19" spans="1:9" ht="12.75">
      <c r="A19" s="14" t="s">
        <v>9</v>
      </c>
      <c r="B19" s="25" t="str">
        <f t="shared" si="0"/>
        <v>NA</v>
      </c>
      <c r="D19" s="95"/>
      <c r="E19" s="95"/>
      <c r="F19" s="95"/>
      <c r="G19" s="95"/>
      <c r="H19" s="96">
        <f t="shared" si="2"/>
        <v>0</v>
      </c>
      <c r="I19" s="97" t="str">
        <f t="shared" si="1"/>
        <v>--</v>
      </c>
    </row>
    <row r="20" spans="1:11" ht="12.75" customHeight="1">
      <c r="A20" s="187" t="s">
        <v>152</v>
      </c>
      <c r="B20" s="187"/>
      <c r="C20" s="187"/>
      <c r="D20" s="187"/>
      <c r="E20" s="187"/>
      <c r="F20" s="187"/>
      <c r="G20" s="187"/>
      <c r="H20" s="187"/>
      <c r="I20" s="187"/>
      <c r="J20" s="187"/>
      <c r="K20" s="31"/>
    </row>
    <row r="21" spans="7:12" ht="16.5" customHeight="1">
      <c r="G21" s="23"/>
      <c r="H21" s="7"/>
      <c r="I21" s="163" t="s">
        <v>47</v>
      </c>
      <c r="J21" s="163"/>
      <c r="K21" s="163"/>
      <c r="L21" s="44">
        <v>0.8</v>
      </c>
    </row>
    <row r="22" spans="2:12" ht="12.75" customHeight="1">
      <c r="B22" s="152" t="s">
        <v>15</v>
      </c>
      <c r="C22" s="15"/>
      <c r="D22" s="154" t="s">
        <v>42</v>
      </c>
      <c r="E22" s="155"/>
      <c r="F22" s="154" t="s">
        <v>130</v>
      </c>
      <c r="G22" s="158"/>
      <c r="H22" s="159"/>
      <c r="I22" s="160" t="s">
        <v>38</v>
      </c>
      <c r="J22" s="152" t="s">
        <v>34</v>
      </c>
      <c r="K22" s="152" t="s">
        <v>35</v>
      </c>
      <c r="L22" s="152" t="s">
        <v>36</v>
      </c>
    </row>
    <row r="23" spans="1:12" ht="37.5" customHeight="1">
      <c r="A23" s="43" t="s">
        <v>15</v>
      </c>
      <c r="B23" s="153"/>
      <c r="C23" s="15"/>
      <c r="D23" s="13" t="s">
        <v>32</v>
      </c>
      <c r="E23" s="13" t="s">
        <v>43</v>
      </c>
      <c r="F23" s="13" t="s">
        <v>33</v>
      </c>
      <c r="G23" s="11" t="s">
        <v>50</v>
      </c>
      <c r="H23" s="115" t="s">
        <v>132</v>
      </c>
      <c r="I23" s="161"/>
      <c r="J23" s="153"/>
      <c r="K23" s="153"/>
      <c r="L23" s="153"/>
    </row>
    <row r="24" spans="1:12" ht="12.75">
      <c r="A24" s="12" t="s">
        <v>0</v>
      </c>
      <c r="B24" s="25" t="str">
        <f>IF(D24+F24&lt;42,"PENDING",IF(L24&gt;=100*L$21,"MET","NOT MET"))</f>
        <v>PENDING</v>
      </c>
      <c r="D24" s="98"/>
      <c r="E24" s="98"/>
      <c r="F24" s="98"/>
      <c r="G24" s="102"/>
      <c r="H24" s="98"/>
      <c r="I24" s="16" t="str">
        <f>IF(D24+F24&gt;=42,IF(F24&gt;=21,IF(AND(ROUND(100*H24/F24+K24,2)&gt;=100*L$21,ROUND(100*(H24+E24)/(D24+F24)+K24,2)&lt;100*L$21),"2011-2012","2010-2012"),"2010-2012"),"2010-2012")</f>
        <v>2010-2012</v>
      </c>
      <c r="J24" s="99" t="str">
        <f>IF(D24+F24=0,"--",IF(I24="2010-2012",ROUND(100*(E24+H24)/(D24+F24),2),ROUND(100*H24/F24,2)))</f>
        <v>--</v>
      </c>
      <c r="K24" s="99" t="str">
        <f aca="true" t="shared" si="3" ref="K24:K35">IF(D24+F24=0,"--",IF(D24+F24&lt;42,ROUND(233*SQRT(2*L$21*(1-L$21)/42),2),ROUND(233*SQRT(2*L$21*(1-L$21)/(D24+F24)),2)))</f>
        <v>--</v>
      </c>
      <c r="L24" s="99" t="str">
        <f aca="true" t="shared" si="4" ref="L24:L35">IF(D24+F24=0,"--",IF(D24+F24&lt;42,"*",J24+K24))</f>
        <v>--</v>
      </c>
    </row>
    <row r="25" spans="1:12" ht="12.75">
      <c r="A25" s="12" t="s">
        <v>2</v>
      </c>
      <c r="B25" s="25" t="str">
        <f aca="true" t="shared" si="5" ref="B25:B35">IF(D25+F25&lt;42,"NA",IF(L25&gt;=100*L$21,"MET","NOT MET"))</f>
        <v>NA</v>
      </c>
      <c r="D25" s="98"/>
      <c r="E25" s="98"/>
      <c r="F25" s="98"/>
      <c r="G25" s="102"/>
      <c r="H25" s="98"/>
      <c r="I25" s="16" t="str">
        <f aca="true" t="shared" si="6" ref="I25:I35">IF(D25+F25&gt;=42,IF(F25&gt;=21,IF(AND(ROUND(100*H25/F25+K25,2)&gt;=100*L$21,ROUND(100*(H25+E25)/(D25+F25)+K25,2)&lt;100*L$21),"2011-2012","2010-2012"),"2010-2012"),"2010-2012")</f>
        <v>2010-2012</v>
      </c>
      <c r="J25" s="99" t="str">
        <f aca="true" t="shared" si="7" ref="J25:J35">IF(D25+F25=0,"--",IF(I25="2010-2012",ROUND(100*(E25+H25)/(D25+F25),2),ROUND(100*H25/F25,2)))</f>
        <v>--</v>
      </c>
      <c r="K25" s="99" t="str">
        <f t="shared" si="3"/>
        <v>--</v>
      </c>
      <c r="L25" s="99" t="str">
        <f t="shared" si="4"/>
        <v>--</v>
      </c>
    </row>
    <row r="26" spans="1:12" ht="12.75">
      <c r="A26" s="12" t="s">
        <v>3</v>
      </c>
      <c r="B26" s="25" t="str">
        <f t="shared" si="5"/>
        <v>NA</v>
      </c>
      <c r="D26" s="98"/>
      <c r="E26" s="98"/>
      <c r="F26" s="98"/>
      <c r="G26" s="102"/>
      <c r="H26" s="98"/>
      <c r="I26" s="16" t="str">
        <f t="shared" si="6"/>
        <v>2010-2012</v>
      </c>
      <c r="J26" s="99" t="str">
        <f t="shared" si="7"/>
        <v>--</v>
      </c>
      <c r="K26" s="99" t="str">
        <f t="shared" si="3"/>
        <v>--</v>
      </c>
      <c r="L26" s="99" t="str">
        <f t="shared" si="4"/>
        <v>--</v>
      </c>
    </row>
    <row r="27" spans="1:12" ht="12.75">
      <c r="A27" s="12" t="s">
        <v>1</v>
      </c>
      <c r="B27" s="25" t="str">
        <f t="shared" si="5"/>
        <v>NA</v>
      </c>
      <c r="D27" s="98"/>
      <c r="E27" s="98"/>
      <c r="F27" s="98"/>
      <c r="G27" s="102"/>
      <c r="H27" s="98"/>
      <c r="I27" s="16" t="str">
        <f t="shared" si="6"/>
        <v>2010-2012</v>
      </c>
      <c r="J27" s="99" t="str">
        <f t="shared" si="7"/>
        <v>--</v>
      </c>
      <c r="K27" s="99" t="str">
        <f t="shared" si="3"/>
        <v>--</v>
      </c>
      <c r="L27" s="99" t="str">
        <f t="shared" si="4"/>
        <v>--</v>
      </c>
    </row>
    <row r="28" spans="1:12" ht="12.75">
      <c r="A28" s="12" t="s">
        <v>4</v>
      </c>
      <c r="B28" s="25" t="str">
        <f t="shared" si="5"/>
        <v>NA</v>
      </c>
      <c r="D28" s="98"/>
      <c r="E28" s="98"/>
      <c r="F28" s="98"/>
      <c r="G28" s="102"/>
      <c r="H28" s="98"/>
      <c r="I28" s="16" t="str">
        <f t="shared" si="6"/>
        <v>2010-2012</v>
      </c>
      <c r="J28" s="99" t="str">
        <f t="shared" si="7"/>
        <v>--</v>
      </c>
      <c r="K28" s="99" t="str">
        <f t="shared" si="3"/>
        <v>--</v>
      </c>
      <c r="L28" s="99" t="str">
        <f t="shared" si="4"/>
        <v>--</v>
      </c>
    </row>
    <row r="29" spans="1:12" ht="14.25">
      <c r="A29" s="53" t="s">
        <v>142</v>
      </c>
      <c r="B29" s="25" t="str">
        <f t="shared" si="5"/>
        <v>NA</v>
      </c>
      <c r="D29" s="98"/>
      <c r="E29" s="98"/>
      <c r="F29" s="98"/>
      <c r="G29" s="102"/>
      <c r="H29" s="98"/>
      <c r="I29" s="16" t="str">
        <f t="shared" si="6"/>
        <v>2010-2012</v>
      </c>
      <c r="J29" s="99" t="str">
        <f t="shared" si="7"/>
        <v>--</v>
      </c>
      <c r="K29" s="99" t="str">
        <f t="shared" si="3"/>
        <v>--</v>
      </c>
      <c r="L29" s="99" t="str">
        <f t="shared" si="4"/>
        <v>--</v>
      </c>
    </row>
    <row r="30" spans="1:12" ht="14.25">
      <c r="A30" s="53" t="s">
        <v>143</v>
      </c>
      <c r="B30" s="25" t="str">
        <f t="shared" si="5"/>
        <v>NA</v>
      </c>
      <c r="D30" s="98"/>
      <c r="E30" s="98"/>
      <c r="F30" s="98"/>
      <c r="G30" s="102"/>
      <c r="H30" s="98"/>
      <c r="I30" s="16" t="str">
        <f t="shared" si="6"/>
        <v>2010-2012</v>
      </c>
      <c r="J30" s="99" t="str">
        <f t="shared" si="7"/>
        <v>--</v>
      </c>
      <c r="K30" s="99" t="str">
        <f t="shared" si="3"/>
        <v>--</v>
      </c>
      <c r="L30" s="99" t="str">
        <f t="shared" si="4"/>
        <v>--</v>
      </c>
    </row>
    <row r="31" spans="1:12" ht="12.75">
      <c r="A31" s="12" t="s">
        <v>5</v>
      </c>
      <c r="B31" s="25" t="str">
        <f t="shared" si="5"/>
        <v>NA</v>
      </c>
      <c r="D31" s="98"/>
      <c r="E31" s="98"/>
      <c r="F31" s="98"/>
      <c r="G31" s="102"/>
      <c r="H31" s="98"/>
      <c r="I31" s="16" t="str">
        <f t="shared" si="6"/>
        <v>2010-2012</v>
      </c>
      <c r="J31" s="99" t="str">
        <f t="shared" si="7"/>
        <v>--</v>
      </c>
      <c r="K31" s="99" t="str">
        <f t="shared" si="3"/>
        <v>--</v>
      </c>
      <c r="L31" s="99" t="str">
        <f t="shared" si="4"/>
        <v>--</v>
      </c>
    </row>
    <row r="32" spans="1:12" ht="12.75">
      <c r="A32" s="12" t="s">
        <v>6</v>
      </c>
      <c r="B32" s="25" t="str">
        <f t="shared" si="5"/>
        <v>NA</v>
      </c>
      <c r="D32" s="98"/>
      <c r="E32" s="98"/>
      <c r="F32" s="98"/>
      <c r="G32" s="102"/>
      <c r="H32" s="98"/>
      <c r="I32" s="16" t="str">
        <f t="shared" si="6"/>
        <v>2010-2012</v>
      </c>
      <c r="J32" s="99" t="str">
        <f t="shared" si="7"/>
        <v>--</v>
      </c>
      <c r="K32" s="99" t="str">
        <f t="shared" si="3"/>
        <v>--</v>
      </c>
      <c r="L32" s="99" t="str">
        <f t="shared" si="4"/>
        <v>--</v>
      </c>
    </row>
    <row r="33" spans="1:12" ht="12.75">
      <c r="A33" s="12" t="s">
        <v>7</v>
      </c>
      <c r="B33" s="25" t="str">
        <f t="shared" si="5"/>
        <v>NA</v>
      </c>
      <c r="D33" s="98"/>
      <c r="E33" s="98"/>
      <c r="F33" s="98"/>
      <c r="G33" s="102"/>
      <c r="H33" s="98"/>
      <c r="I33" s="16" t="str">
        <f t="shared" si="6"/>
        <v>2010-2012</v>
      </c>
      <c r="J33" s="99" t="str">
        <f t="shared" si="7"/>
        <v>--</v>
      </c>
      <c r="K33" s="99" t="str">
        <f t="shared" si="3"/>
        <v>--</v>
      </c>
      <c r="L33" s="99" t="str">
        <f t="shared" si="4"/>
        <v>--</v>
      </c>
    </row>
    <row r="34" spans="1:12" ht="12.75">
      <c r="A34" s="12" t="s">
        <v>8</v>
      </c>
      <c r="B34" s="25" t="str">
        <f t="shared" si="5"/>
        <v>NA</v>
      </c>
      <c r="D34" s="98"/>
      <c r="E34" s="98"/>
      <c r="F34" s="98"/>
      <c r="G34" s="102"/>
      <c r="H34" s="98"/>
      <c r="I34" s="16" t="str">
        <f t="shared" si="6"/>
        <v>2010-2012</v>
      </c>
      <c r="J34" s="99" t="str">
        <f t="shared" si="7"/>
        <v>--</v>
      </c>
      <c r="K34" s="99" t="str">
        <f t="shared" si="3"/>
        <v>--</v>
      </c>
      <c r="L34" s="99" t="str">
        <f t="shared" si="4"/>
        <v>--</v>
      </c>
    </row>
    <row r="35" spans="1:12" ht="12.75">
      <c r="A35" s="12" t="s">
        <v>9</v>
      </c>
      <c r="B35" s="25" t="str">
        <f t="shared" si="5"/>
        <v>NA</v>
      </c>
      <c r="D35" s="98"/>
      <c r="E35" s="98"/>
      <c r="F35" s="98"/>
      <c r="G35" s="102"/>
      <c r="H35" s="98"/>
      <c r="I35" s="16" t="str">
        <f t="shared" si="6"/>
        <v>2010-2012</v>
      </c>
      <c r="J35" s="99" t="str">
        <f t="shared" si="7"/>
        <v>--</v>
      </c>
      <c r="K35" s="99" t="str">
        <f t="shared" si="3"/>
        <v>--</v>
      </c>
      <c r="L35" s="99" t="str">
        <f t="shared" si="4"/>
        <v>--</v>
      </c>
    </row>
    <row r="37" spans="2:8" ht="12.75" customHeight="1">
      <c r="B37" s="144" t="s">
        <v>16</v>
      </c>
      <c r="D37" s="115" t="s">
        <v>42</v>
      </c>
      <c r="E37" s="154" t="s">
        <v>130</v>
      </c>
      <c r="F37" s="159"/>
      <c r="G37" s="156" t="s">
        <v>37</v>
      </c>
      <c r="H37" s="156" t="s">
        <v>39</v>
      </c>
    </row>
    <row r="38" spans="1:8" ht="38.25" customHeight="1">
      <c r="A38" s="37" t="s">
        <v>16</v>
      </c>
      <c r="B38" s="144"/>
      <c r="D38" s="117" t="s">
        <v>133</v>
      </c>
      <c r="E38" s="117" t="s">
        <v>133</v>
      </c>
      <c r="F38" s="121" t="s">
        <v>134</v>
      </c>
      <c r="G38" s="157"/>
      <c r="H38" s="157"/>
    </row>
    <row r="39" spans="1:8" ht="12.75">
      <c r="A39" s="12" t="s">
        <v>0</v>
      </c>
      <c r="B39" s="25" t="str">
        <f aca="true" t="shared" si="8" ref="B39:B50">IF(OR(B24&lt;&gt;"NOT MET",D24=0,F24=0),"NA",IF(G39&lt;H39,"NOT MET","MET"))</f>
        <v>NA</v>
      </c>
      <c r="D39" s="100" t="str">
        <f aca="true" t="shared" si="9" ref="D39:D50">IF(D24&gt;0,ROUND(100*E24/D24,2),"--")</f>
        <v>--</v>
      </c>
      <c r="E39" s="100" t="str">
        <f>IF(F24&gt;0,ROUND(100*G24/F24,2),"--")</f>
        <v>--</v>
      </c>
      <c r="F39" s="122" t="str">
        <f>IF(F24&gt;0,ROUND(100*H24/F24,2),"--")</f>
        <v>--</v>
      </c>
      <c r="G39" s="100" t="str">
        <f aca="true" t="shared" si="10" ref="G39:G50">IF(AND(F24&gt;0,D24&gt;0),E39-D39,"--")</f>
        <v>--</v>
      </c>
      <c r="H39" s="99" t="str">
        <f>IF(B24="PENDING","*",IF(AND(D24&gt;0,F24&gt;0),ROUND((100-D39)/10,2),"--"))</f>
        <v>*</v>
      </c>
    </row>
    <row r="40" spans="1:8" ht="12.75">
      <c r="A40" s="12" t="s">
        <v>2</v>
      </c>
      <c r="B40" s="25" t="str">
        <f t="shared" si="8"/>
        <v>NA</v>
      </c>
      <c r="D40" s="100" t="str">
        <f t="shared" si="9"/>
        <v>--</v>
      </c>
      <c r="E40" s="100" t="str">
        <f aca="true" t="shared" si="11" ref="E40:E50">IF(F25&gt;0,ROUND(100*G25/F25,2),"--")</f>
        <v>--</v>
      </c>
      <c r="F40" s="122" t="str">
        <f aca="true" t="shared" si="12" ref="F40:F50">IF(F25&gt;0,ROUND(100*H25/F25,2),"--")</f>
        <v>--</v>
      </c>
      <c r="G40" s="100" t="str">
        <f t="shared" si="10"/>
        <v>--</v>
      </c>
      <c r="H40" s="99" t="str">
        <f aca="true" t="shared" si="13" ref="H40:H50">IF(B25="NA","*",IF(AND(D25&gt;0,F25&gt;0),ROUND((100-D40)/10,2),"--"))</f>
        <v>*</v>
      </c>
    </row>
    <row r="41" spans="1:8" ht="12.75">
      <c r="A41" s="12" t="s">
        <v>3</v>
      </c>
      <c r="B41" s="25" t="str">
        <f t="shared" si="8"/>
        <v>NA</v>
      </c>
      <c r="D41" s="100" t="str">
        <f t="shared" si="9"/>
        <v>--</v>
      </c>
      <c r="E41" s="100" t="str">
        <f t="shared" si="11"/>
        <v>--</v>
      </c>
      <c r="F41" s="122" t="str">
        <f t="shared" si="12"/>
        <v>--</v>
      </c>
      <c r="G41" s="100" t="str">
        <f t="shared" si="10"/>
        <v>--</v>
      </c>
      <c r="H41" s="99" t="str">
        <f t="shared" si="13"/>
        <v>*</v>
      </c>
    </row>
    <row r="42" spans="1:8" ht="12.75">
      <c r="A42" s="12" t="s">
        <v>1</v>
      </c>
      <c r="B42" s="25" t="str">
        <f t="shared" si="8"/>
        <v>NA</v>
      </c>
      <c r="D42" s="100" t="str">
        <f t="shared" si="9"/>
        <v>--</v>
      </c>
      <c r="E42" s="100" t="str">
        <f t="shared" si="11"/>
        <v>--</v>
      </c>
      <c r="F42" s="122" t="str">
        <f t="shared" si="12"/>
        <v>--</v>
      </c>
      <c r="G42" s="100" t="str">
        <f t="shared" si="10"/>
        <v>--</v>
      </c>
      <c r="H42" s="99" t="str">
        <f t="shared" si="13"/>
        <v>*</v>
      </c>
    </row>
    <row r="43" spans="1:8" ht="12.75">
      <c r="A43" s="12" t="s">
        <v>4</v>
      </c>
      <c r="B43" s="25" t="str">
        <f t="shared" si="8"/>
        <v>NA</v>
      </c>
      <c r="D43" s="100" t="str">
        <f t="shared" si="9"/>
        <v>--</v>
      </c>
      <c r="E43" s="100" t="str">
        <f t="shared" si="11"/>
        <v>--</v>
      </c>
      <c r="F43" s="122" t="str">
        <f t="shared" si="12"/>
        <v>--</v>
      </c>
      <c r="G43" s="100" t="str">
        <f t="shared" si="10"/>
        <v>--</v>
      </c>
      <c r="H43" s="99" t="str">
        <f t="shared" si="13"/>
        <v>*</v>
      </c>
    </row>
    <row r="44" spans="1:8" ht="14.25">
      <c r="A44" s="53" t="s">
        <v>142</v>
      </c>
      <c r="B44" s="25" t="str">
        <f t="shared" si="8"/>
        <v>NA</v>
      </c>
      <c r="D44" s="100" t="str">
        <f t="shared" si="9"/>
        <v>--</v>
      </c>
      <c r="E44" s="100" t="str">
        <f t="shared" si="11"/>
        <v>--</v>
      </c>
      <c r="F44" s="122" t="str">
        <f t="shared" si="12"/>
        <v>--</v>
      </c>
      <c r="G44" s="100" t="str">
        <f t="shared" si="10"/>
        <v>--</v>
      </c>
      <c r="H44" s="99" t="str">
        <f t="shared" si="13"/>
        <v>*</v>
      </c>
    </row>
    <row r="45" spans="1:8" ht="14.25">
      <c r="A45" s="53" t="s">
        <v>143</v>
      </c>
      <c r="B45" s="25" t="str">
        <f t="shared" si="8"/>
        <v>NA</v>
      </c>
      <c r="D45" s="100" t="str">
        <f t="shared" si="9"/>
        <v>--</v>
      </c>
      <c r="E45" s="100" t="str">
        <f t="shared" si="11"/>
        <v>--</v>
      </c>
      <c r="F45" s="122" t="str">
        <f t="shared" si="12"/>
        <v>--</v>
      </c>
      <c r="G45" s="100" t="str">
        <f t="shared" si="10"/>
        <v>--</v>
      </c>
      <c r="H45" s="99" t="str">
        <f t="shared" si="13"/>
        <v>*</v>
      </c>
    </row>
    <row r="46" spans="1:8" ht="12.75">
      <c r="A46" s="12" t="s">
        <v>5</v>
      </c>
      <c r="B46" s="25" t="str">
        <f t="shared" si="8"/>
        <v>NA</v>
      </c>
      <c r="D46" s="100" t="str">
        <f t="shared" si="9"/>
        <v>--</v>
      </c>
      <c r="E46" s="100" t="str">
        <f t="shared" si="11"/>
        <v>--</v>
      </c>
      <c r="F46" s="122" t="str">
        <f t="shared" si="12"/>
        <v>--</v>
      </c>
      <c r="G46" s="100" t="str">
        <f t="shared" si="10"/>
        <v>--</v>
      </c>
      <c r="H46" s="99" t="str">
        <f t="shared" si="13"/>
        <v>*</v>
      </c>
    </row>
    <row r="47" spans="1:8" ht="12.75">
      <c r="A47" s="12" t="s">
        <v>6</v>
      </c>
      <c r="B47" s="25" t="str">
        <f t="shared" si="8"/>
        <v>NA</v>
      </c>
      <c r="D47" s="100" t="str">
        <f t="shared" si="9"/>
        <v>--</v>
      </c>
      <c r="E47" s="100" t="str">
        <f t="shared" si="11"/>
        <v>--</v>
      </c>
      <c r="F47" s="122" t="str">
        <f t="shared" si="12"/>
        <v>--</v>
      </c>
      <c r="G47" s="100" t="str">
        <f t="shared" si="10"/>
        <v>--</v>
      </c>
      <c r="H47" s="99" t="str">
        <f t="shared" si="13"/>
        <v>*</v>
      </c>
    </row>
    <row r="48" spans="1:8" ht="12.75">
      <c r="A48" s="12" t="s">
        <v>7</v>
      </c>
      <c r="B48" s="25" t="str">
        <f t="shared" si="8"/>
        <v>NA</v>
      </c>
      <c r="D48" s="100" t="str">
        <f t="shared" si="9"/>
        <v>--</v>
      </c>
      <c r="E48" s="100" t="str">
        <f t="shared" si="11"/>
        <v>--</v>
      </c>
      <c r="F48" s="122" t="str">
        <f t="shared" si="12"/>
        <v>--</v>
      </c>
      <c r="G48" s="100" t="str">
        <f t="shared" si="10"/>
        <v>--</v>
      </c>
      <c r="H48" s="99" t="str">
        <f t="shared" si="13"/>
        <v>*</v>
      </c>
    </row>
    <row r="49" spans="1:8" ht="12.75">
      <c r="A49" s="12" t="s">
        <v>8</v>
      </c>
      <c r="B49" s="25" t="str">
        <f t="shared" si="8"/>
        <v>NA</v>
      </c>
      <c r="D49" s="100" t="str">
        <f t="shared" si="9"/>
        <v>--</v>
      </c>
      <c r="E49" s="100" t="str">
        <f t="shared" si="11"/>
        <v>--</v>
      </c>
      <c r="F49" s="122" t="str">
        <f t="shared" si="12"/>
        <v>--</v>
      </c>
      <c r="G49" s="100" t="str">
        <f t="shared" si="10"/>
        <v>--</v>
      </c>
      <c r="H49" s="99" t="str">
        <f t="shared" si="13"/>
        <v>*</v>
      </c>
    </row>
    <row r="50" spans="1:8" ht="12.75">
      <c r="A50" s="12" t="s">
        <v>9</v>
      </c>
      <c r="B50" s="25" t="str">
        <f t="shared" si="8"/>
        <v>NA</v>
      </c>
      <c r="D50" s="100" t="str">
        <f t="shared" si="9"/>
        <v>--</v>
      </c>
      <c r="E50" s="100" t="str">
        <f t="shared" si="11"/>
        <v>--</v>
      </c>
      <c r="F50" s="122" t="str">
        <f t="shared" si="12"/>
        <v>--</v>
      </c>
      <c r="G50" s="100" t="str">
        <f t="shared" si="10"/>
        <v>--</v>
      </c>
      <c r="H50" s="99" t="str">
        <f t="shared" si="13"/>
        <v>*</v>
      </c>
    </row>
    <row r="51" spans="1:9" ht="12.75" customHeight="1">
      <c r="A51" s="187" t="s">
        <v>150</v>
      </c>
      <c r="B51" s="187"/>
      <c r="C51" s="187"/>
      <c r="D51" s="187"/>
      <c r="E51" s="187"/>
      <c r="F51" s="187"/>
      <c r="G51" s="187"/>
      <c r="H51" s="187"/>
      <c r="I51" s="187"/>
    </row>
    <row r="53" spans="1:8" ht="52.5" customHeight="1">
      <c r="A53" s="123">
        <v>1</v>
      </c>
      <c r="B53" s="145" t="s">
        <v>144</v>
      </c>
      <c r="C53" s="145"/>
      <c r="D53" s="145"/>
      <c r="E53" s="145"/>
      <c r="F53" s="145"/>
      <c r="G53" s="145"/>
      <c r="H53" s="145"/>
    </row>
  </sheetData>
  <sheetProtection sheet="1"/>
  <mergeCells count="26">
    <mergeCell ref="A51:I51"/>
    <mergeCell ref="A20:J20"/>
    <mergeCell ref="I21:K21"/>
    <mergeCell ref="D6:E6"/>
    <mergeCell ref="F6:G6"/>
    <mergeCell ref="I22:I23"/>
    <mergeCell ref="A6:A7"/>
    <mergeCell ref="B6:B7"/>
    <mergeCell ref="B22:B23"/>
    <mergeCell ref="K22:K23"/>
    <mergeCell ref="B4:E4"/>
    <mergeCell ref="B3:E3"/>
    <mergeCell ref="H6:H7"/>
    <mergeCell ref="I6:I7"/>
    <mergeCell ref="B1:I1"/>
    <mergeCell ref="B2:I2"/>
    <mergeCell ref="G5:H5"/>
    <mergeCell ref="B53:H53"/>
    <mergeCell ref="L22:L23"/>
    <mergeCell ref="J22:J23"/>
    <mergeCell ref="D22:E22"/>
    <mergeCell ref="G37:G38"/>
    <mergeCell ref="H37:H38"/>
    <mergeCell ref="F22:H22"/>
    <mergeCell ref="E37:F37"/>
    <mergeCell ref="B37:B38"/>
  </mergeCells>
  <conditionalFormatting sqref="B8:B19 B24:B35 B39:B50">
    <cfRule type="cellIs" priority="1" dxfId="3" operator="equal" stopIfTrue="1">
      <formula>"NA"</formula>
    </cfRule>
    <cfRule type="cellIs" priority="11" dxfId="0" operator="equal" stopIfTrue="1">
      <formula>"PENDING"</formula>
    </cfRule>
    <cfRule type="cellIs" priority="12" dxfId="2" operator="equal" stopIfTrue="1">
      <formula>"NOT MET"</formula>
    </cfRule>
    <cfRule type="cellIs" priority="13" dxfId="1" operator="equal" stopIfTrue="1">
      <formula>"MET"</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23" customWidth="1"/>
    <col min="3" max="3" width="0.85546875" style="9" customWidth="1"/>
    <col min="4" max="7" width="10.7109375" style="23" customWidth="1"/>
    <col min="8" max="11" width="10.7109375" style="6" customWidth="1"/>
    <col min="12" max="16384" width="9.140625" style="6" customWidth="1"/>
  </cols>
  <sheetData>
    <row r="1" spans="1:11" ht="15.75" customHeight="1">
      <c r="A1" s="42"/>
      <c r="B1" s="148" t="s">
        <v>135</v>
      </c>
      <c r="C1" s="148"/>
      <c r="D1" s="148"/>
      <c r="E1" s="148"/>
      <c r="F1" s="148"/>
      <c r="G1" s="148"/>
      <c r="H1" s="148"/>
      <c r="I1" s="148"/>
      <c r="J1" s="42"/>
      <c r="K1" s="42"/>
    </row>
    <row r="2" spans="1:11" ht="18" customHeight="1">
      <c r="A2" s="48"/>
      <c r="B2" s="149" t="s">
        <v>97</v>
      </c>
      <c r="C2" s="149"/>
      <c r="D2" s="149"/>
      <c r="E2" s="149"/>
      <c r="F2" s="149"/>
      <c r="G2" s="149"/>
      <c r="H2" s="149"/>
      <c r="I2" s="149"/>
      <c r="J2" s="48"/>
      <c r="K2" s="48"/>
    </row>
    <row r="3" spans="1:5" s="39" customFormat="1" ht="14.25">
      <c r="A3" s="39" t="s">
        <v>57</v>
      </c>
      <c r="B3" s="150" t="str">
        <f>'Summary-Overall'!B8</f>
        <v>Sample District</v>
      </c>
      <c r="C3" s="150"/>
      <c r="D3" s="150"/>
      <c r="E3" s="150"/>
    </row>
    <row r="4" spans="2:5" s="39" customFormat="1" ht="14.25">
      <c r="B4" s="150"/>
      <c r="C4" s="150"/>
      <c r="D4" s="150"/>
      <c r="E4" s="150"/>
    </row>
    <row r="5" spans="7:10" ht="15.75" customHeight="1">
      <c r="G5" s="162" t="s">
        <v>46</v>
      </c>
      <c r="H5" s="162"/>
      <c r="I5" s="44">
        <v>0.95</v>
      </c>
      <c r="J5" s="30"/>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D9" s="95"/>
      <c r="E9" s="95"/>
      <c r="F9" s="95"/>
      <c r="G9" s="95"/>
      <c r="H9" s="96">
        <f>D9+E9+F9+G9</f>
        <v>0</v>
      </c>
      <c r="I9" s="97" t="str">
        <f aca="true" t="shared" si="1" ref="I9:I19">IF(H9=0,"--",ROUND(100*(D9+E9)/H9,0))</f>
        <v>--</v>
      </c>
    </row>
    <row r="10" spans="1:9" ht="12.75">
      <c r="A10" s="14" t="s">
        <v>3</v>
      </c>
      <c r="B10" s="25" t="str">
        <f t="shared" si="0"/>
        <v>NA</v>
      </c>
      <c r="D10" s="95"/>
      <c r="E10" s="95"/>
      <c r="F10" s="95"/>
      <c r="G10" s="95"/>
      <c r="H10" s="96">
        <f aca="true" t="shared" si="2" ref="H10:H19">D10+E10+F10+G10</f>
        <v>0</v>
      </c>
      <c r="I10" s="97" t="str">
        <f t="shared" si="1"/>
        <v>--</v>
      </c>
    </row>
    <row r="11" spans="1:9" ht="12.75">
      <c r="A11" s="14" t="s">
        <v>1</v>
      </c>
      <c r="B11" s="25" t="str">
        <f t="shared" si="0"/>
        <v>NA</v>
      </c>
      <c r="D11" s="95"/>
      <c r="E11" s="95"/>
      <c r="F11" s="95"/>
      <c r="G11" s="95"/>
      <c r="H11" s="96">
        <f t="shared" si="2"/>
        <v>0</v>
      </c>
      <c r="I11" s="97" t="str">
        <f t="shared" si="1"/>
        <v>--</v>
      </c>
    </row>
    <row r="12" spans="1:9" ht="12.75">
      <c r="A12" s="14" t="s">
        <v>4</v>
      </c>
      <c r="B12" s="25" t="str">
        <f t="shared" si="0"/>
        <v>NA</v>
      </c>
      <c r="D12" s="95"/>
      <c r="E12" s="95"/>
      <c r="F12" s="95"/>
      <c r="G12" s="95"/>
      <c r="H12" s="96">
        <f t="shared" si="2"/>
        <v>0</v>
      </c>
      <c r="I12" s="97" t="str">
        <f t="shared" si="1"/>
        <v>--</v>
      </c>
    </row>
    <row r="13" spans="1:9" ht="14.25">
      <c r="A13" s="53" t="s">
        <v>142</v>
      </c>
      <c r="B13" s="25" t="str">
        <f t="shared" si="0"/>
        <v>NA</v>
      </c>
      <c r="D13" s="95"/>
      <c r="E13" s="95"/>
      <c r="F13" s="95"/>
      <c r="G13" s="95"/>
      <c r="H13" s="96">
        <f t="shared" si="2"/>
        <v>0</v>
      </c>
      <c r="I13" s="97" t="str">
        <f t="shared" si="1"/>
        <v>--</v>
      </c>
    </row>
    <row r="14" spans="1:9" ht="14.25">
      <c r="A14" s="53" t="s">
        <v>143</v>
      </c>
      <c r="B14" s="25" t="str">
        <f t="shared" si="0"/>
        <v>NA</v>
      </c>
      <c r="D14" s="95"/>
      <c r="E14" s="95"/>
      <c r="F14" s="95"/>
      <c r="G14" s="95"/>
      <c r="H14" s="96">
        <f t="shared" si="2"/>
        <v>0</v>
      </c>
      <c r="I14" s="97" t="str">
        <f t="shared" si="1"/>
        <v>--</v>
      </c>
    </row>
    <row r="15" spans="1:9" ht="12.75">
      <c r="A15" s="14" t="s">
        <v>5</v>
      </c>
      <c r="B15" s="25" t="str">
        <f t="shared" si="0"/>
        <v>NA</v>
      </c>
      <c r="D15" s="95"/>
      <c r="E15" s="95"/>
      <c r="F15" s="95"/>
      <c r="G15" s="95"/>
      <c r="H15" s="96">
        <f t="shared" si="2"/>
        <v>0</v>
      </c>
      <c r="I15" s="97" t="str">
        <f t="shared" si="1"/>
        <v>--</v>
      </c>
    </row>
    <row r="16" spans="1:9" ht="12.75">
      <c r="A16" s="14" t="s">
        <v>6</v>
      </c>
      <c r="B16" s="25" t="str">
        <f t="shared" si="0"/>
        <v>NA</v>
      </c>
      <c r="D16" s="95"/>
      <c r="E16" s="95"/>
      <c r="F16" s="95"/>
      <c r="G16" s="95"/>
      <c r="H16" s="96">
        <f t="shared" si="2"/>
        <v>0</v>
      </c>
      <c r="I16" s="97" t="str">
        <f t="shared" si="1"/>
        <v>--</v>
      </c>
    </row>
    <row r="17" spans="1:9" ht="12.75">
      <c r="A17" s="14" t="s">
        <v>7</v>
      </c>
      <c r="B17" s="25" t="str">
        <f t="shared" si="0"/>
        <v>NA</v>
      </c>
      <c r="D17" s="95"/>
      <c r="E17" s="95"/>
      <c r="F17" s="95"/>
      <c r="G17" s="95"/>
      <c r="H17" s="96">
        <f t="shared" si="2"/>
        <v>0</v>
      </c>
      <c r="I17" s="97" t="str">
        <f t="shared" si="1"/>
        <v>--</v>
      </c>
    </row>
    <row r="18" spans="1:9" ht="12.75">
      <c r="A18" s="14" t="s">
        <v>8</v>
      </c>
      <c r="B18" s="25" t="str">
        <f t="shared" si="0"/>
        <v>NA</v>
      </c>
      <c r="D18" s="95"/>
      <c r="E18" s="95"/>
      <c r="F18" s="95"/>
      <c r="G18" s="95"/>
      <c r="H18" s="96">
        <f t="shared" si="2"/>
        <v>0</v>
      </c>
      <c r="I18" s="97" t="str">
        <f t="shared" si="1"/>
        <v>--</v>
      </c>
    </row>
    <row r="19" spans="1:9" ht="12.75">
      <c r="A19" s="14" t="s">
        <v>9</v>
      </c>
      <c r="B19" s="25" t="str">
        <f t="shared" si="0"/>
        <v>NA</v>
      </c>
      <c r="D19" s="95"/>
      <c r="E19" s="95"/>
      <c r="F19" s="95"/>
      <c r="G19" s="95"/>
      <c r="H19" s="96">
        <f t="shared" si="2"/>
        <v>0</v>
      </c>
      <c r="I19" s="97" t="str">
        <f t="shared" si="1"/>
        <v>--</v>
      </c>
    </row>
    <row r="20" spans="1:11" ht="12.75" customHeight="1">
      <c r="A20" s="187" t="s">
        <v>152</v>
      </c>
      <c r="B20" s="187"/>
      <c r="C20" s="187"/>
      <c r="D20" s="187"/>
      <c r="E20" s="187"/>
      <c r="F20" s="187"/>
      <c r="G20" s="187"/>
      <c r="H20" s="187"/>
      <c r="I20" s="187"/>
      <c r="J20" s="187"/>
      <c r="K20" s="31"/>
    </row>
    <row r="21" spans="8:12" ht="16.5" customHeight="1">
      <c r="H21" s="23"/>
      <c r="I21" s="163" t="s">
        <v>47</v>
      </c>
      <c r="J21" s="163"/>
      <c r="K21" s="163"/>
      <c r="L21" s="44">
        <v>0.8</v>
      </c>
    </row>
    <row r="22" spans="2:12" ht="12.75" customHeight="1">
      <c r="B22" s="152" t="s">
        <v>15</v>
      </c>
      <c r="C22" s="15"/>
      <c r="D22" s="154" t="s">
        <v>42</v>
      </c>
      <c r="E22" s="155"/>
      <c r="F22" s="154" t="s">
        <v>130</v>
      </c>
      <c r="G22" s="158"/>
      <c r="H22" s="159"/>
      <c r="I22" s="160" t="s">
        <v>38</v>
      </c>
      <c r="J22" s="152" t="s">
        <v>34</v>
      </c>
      <c r="K22" s="152" t="s">
        <v>35</v>
      </c>
      <c r="L22" s="152" t="s">
        <v>36</v>
      </c>
    </row>
    <row r="23" spans="1:12" ht="37.5" customHeight="1">
      <c r="A23" s="43" t="s">
        <v>15</v>
      </c>
      <c r="B23" s="153"/>
      <c r="C23" s="15"/>
      <c r="D23" s="13" t="s">
        <v>32</v>
      </c>
      <c r="E23" s="13" t="s">
        <v>43</v>
      </c>
      <c r="F23" s="13" t="s">
        <v>33</v>
      </c>
      <c r="G23" s="11" t="s">
        <v>50</v>
      </c>
      <c r="H23" s="115" t="s">
        <v>132</v>
      </c>
      <c r="I23" s="161"/>
      <c r="J23" s="153"/>
      <c r="K23" s="153"/>
      <c r="L23" s="153"/>
    </row>
    <row r="24" spans="1:12" ht="12.75">
      <c r="A24" s="12" t="s">
        <v>0</v>
      </c>
      <c r="B24" s="25" t="str">
        <f>IF(D24+F24&lt;42,"PENDING",IF(L24&gt;=100*L$21,"MET","NOT MET"))</f>
        <v>PENDING</v>
      </c>
      <c r="D24" s="98"/>
      <c r="E24" s="98"/>
      <c r="F24" s="98"/>
      <c r="G24" s="102"/>
      <c r="H24" s="98"/>
      <c r="I24" s="16" t="str">
        <f>IF(D24+F24&gt;=42,IF(F24&gt;=21,IF(AND(ROUND(100*H24/F24+K24,2)&gt;=100*L$21,ROUND(100*(H24+E24)/(D24+F24)+K24,2)&lt;100*L$21),"2011-2012","2010-2012"),"2010-2012"),"2010-2012")</f>
        <v>2010-2012</v>
      </c>
      <c r="J24" s="99" t="str">
        <f>IF(D24+F24=0,"--",IF(I24="2010-2012",ROUND(100*(E24+H24)/(D24+F24),2),ROUND(100*H24/F24,2)))</f>
        <v>--</v>
      </c>
      <c r="K24" s="99" t="str">
        <f aca="true" t="shared" si="3" ref="K24:K35">IF(D24+F24=0,"--",IF(D24+F24&lt;42,ROUND(233*SQRT(2*L$21*(1-L$21)/42),2),ROUND(233*SQRT(2*L$21*(1-L$21)/(D24+F24)),2)))</f>
        <v>--</v>
      </c>
      <c r="L24" s="99" t="str">
        <f aca="true" t="shared" si="4" ref="L24:L35">IF(D24+F24=0,"--",IF(D24+F24&lt;42,"*",J24+K24))</f>
        <v>--</v>
      </c>
    </row>
    <row r="25" spans="1:12" ht="12.75">
      <c r="A25" s="12" t="s">
        <v>2</v>
      </c>
      <c r="B25" s="25" t="str">
        <f aca="true" t="shared" si="5" ref="B25:B35">IF(D25+F25&lt;42,"NA",IF(L25&gt;=100*L$21,"MET","NOT MET"))</f>
        <v>NA</v>
      </c>
      <c r="D25" s="98"/>
      <c r="E25" s="98"/>
      <c r="F25" s="98"/>
      <c r="G25" s="102"/>
      <c r="H25" s="98"/>
      <c r="I25" s="16" t="str">
        <f aca="true" t="shared" si="6" ref="I25:I35">IF(D25+F25&gt;=42,IF(F25&gt;=21,IF(AND(ROUND(100*H25/F25+K25,2)&gt;=100*L$21,ROUND(100*(H25+E25)/(D25+F25)+K25,2)&lt;100*L$21),"2011-2012","2010-2012"),"2010-2012"),"2010-2012")</f>
        <v>2010-2012</v>
      </c>
      <c r="J25" s="99" t="str">
        <f aca="true" t="shared" si="7" ref="J25:J35">IF(D25+F25=0,"--",IF(I25="2010-2012",ROUND(100*(E25+H25)/(D25+F25),2),ROUND(100*H25/F25,2)))</f>
        <v>--</v>
      </c>
      <c r="K25" s="99" t="str">
        <f t="shared" si="3"/>
        <v>--</v>
      </c>
      <c r="L25" s="99" t="str">
        <f t="shared" si="4"/>
        <v>--</v>
      </c>
    </row>
    <row r="26" spans="1:12" ht="12.75">
      <c r="A26" s="12" t="s">
        <v>3</v>
      </c>
      <c r="B26" s="25" t="str">
        <f t="shared" si="5"/>
        <v>NA</v>
      </c>
      <c r="D26" s="98"/>
      <c r="E26" s="98"/>
      <c r="F26" s="98"/>
      <c r="G26" s="102"/>
      <c r="H26" s="98"/>
      <c r="I26" s="16" t="str">
        <f t="shared" si="6"/>
        <v>2010-2012</v>
      </c>
      <c r="J26" s="99" t="str">
        <f t="shared" si="7"/>
        <v>--</v>
      </c>
      <c r="K26" s="99" t="str">
        <f t="shared" si="3"/>
        <v>--</v>
      </c>
      <c r="L26" s="99" t="str">
        <f t="shared" si="4"/>
        <v>--</v>
      </c>
    </row>
    <row r="27" spans="1:12" ht="12.75">
      <c r="A27" s="12" t="s">
        <v>1</v>
      </c>
      <c r="B27" s="25" t="str">
        <f t="shared" si="5"/>
        <v>NA</v>
      </c>
      <c r="D27" s="98"/>
      <c r="E27" s="98"/>
      <c r="F27" s="98"/>
      <c r="G27" s="102"/>
      <c r="H27" s="98"/>
      <c r="I27" s="16" t="str">
        <f t="shared" si="6"/>
        <v>2010-2012</v>
      </c>
      <c r="J27" s="99" t="str">
        <f t="shared" si="7"/>
        <v>--</v>
      </c>
      <c r="K27" s="99" t="str">
        <f t="shared" si="3"/>
        <v>--</v>
      </c>
      <c r="L27" s="99" t="str">
        <f t="shared" si="4"/>
        <v>--</v>
      </c>
    </row>
    <row r="28" spans="1:12" ht="12.75">
      <c r="A28" s="12" t="s">
        <v>4</v>
      </c>
      <c r="B28" s="25" t="str">
        <f t="shared" si="5"/>
        <v>NA</v>
      </c>
      <c r="D28" s="98"/>
      <c r="E28" s="98"/>
      <c r="F28" s="98"/>
      <c r="G28" s="102"/>
      <c r="H28" s="98"/>
      <c r="I28" s="16" t="str">
        <f t="shared" si="6"/>
        <v>2010-2012</v>
      </c>
      <c r="J28" s="99" t="str">
        <f t="shared" si="7"/>
        <v>--</v>
      </c>
      <c r="K28" s="99" t="str">
        <f t="shared" si="3"/>
        <v>--</v>
      </c>
      <c r="L28" s="99" t="str">
        <f t="shared" si="4"/>
        <v>--</v>
      </c>
    </row>
    <row r="29" spans="1:12" ht="14.25">
      <c r="A29" s="53" t="s">
        <v>142</v>
      </c>
      <c r="B29" s="25" t="str">
        <f t="shared" si="5"/>
        <v>NA</v>
      </c>
      <c r="D29" s="98"/>
      <c r="E29" s="98"/>
      <c r="F29" s="98"/>
      <c r="G29" s="102"/>
      <c r="H29" s="98"/>
      <c r="I29" s="16" t="str">
        <f t="shared" si="6"/>
        <v>2010-2012</v>
      </c>
      <c r="J29" s="99" t="str">
        <f t="shared" si="7"/>
        <v>--</v>
      </c>
      <c r="K29" s="99" t="str">
        <f t="shared" si="3"/>
        <v>--</v>
      </c>
      <c r="L29" s="99" t="str">
        <f t="shared" si="4"/>
        <v>--</v>
      </c>
    </row>
    <row r="30" spans="1:12" ht="14.25">
      <c r="A30" s="53" t="s">
        <v>143</v>
      </c>
      <c r="B30" s="25" t="str">
        <f t="shared" si="5"/>
        <v>NA</v>
      </c>
      <c r="D30" s="98"/>
      <c r="E30" s="98"/>
      <c r="F30" s="98"/>
      <c r="G30" s="102"/>
      <c r="H30" s="98"/>
      <c r="I30" s="16" t="str">
        <f t="shared" si="6"/>
        <v>2010-2012</v>
      </c>
      <c r="J30" s="99" t="str">
        <f t="shared" si="7"/>
        <v>--</v>
      </c>
      <c r="K30" s="99" t="str">
        <f t="shared" si="3"/>
        <v>--</v>
      </c>
      <c r="L30" s="99" t="str">
        <f t="shared" si="4"/>
        <v>--</v>
      </c>
    </row>
    <row r="31" spans="1:12" ht="12.75">
      <c r="A31" s="12" t="s">
        <v>5</v>
      </c>
      <c r="B31" s="25" t="str">
        <f t="shared" si="5"/>
        <v>NA</v>
      </c>
      <c r="D31" s="98"/>
      <c r="E31" s="98"/>
      <c r="F31" s="98"/>
      <c r="G31" s="102"/>
      <c r="H31" s="98"/>
      <c r="I31" s="16" t="str">
        <f t="shared" si="6"/>
        <v>2010-2012</v>
      </c>
      <c r="J31" s="99" t="str">
        <f t="shared" si="7"/>
        <v>--</v>
      </c>
      <c r="K31" s="99" t="str">
        <f t="shared" si="3"/>
        <v>--</v>
      </c>
      <c r="L31" s="99" t="str">
        <f t="shared" si="4"/>
        <v>--</v>
      </c>
    </row>
    <row r="32" spans="1:12" ht="12.75">
      <c r="A32" s="12" t="s">
        <v>6</v>
      </c>
      <c r="B32" s="25" t="str">
        <f t="shared" si="5"/>
        <v>NA</v>
      </c>
      <c r="D32" s="98"/>
      <c r="E32" s="98"/>
      <c r="F32" s="98"/>
      <c r="G32" s="102"/>
      <c r="H32" s="98"/>
      <c r="I32" s="16" t="str">
        <f t="shared" si="6"/>
        <v>2010-2012</v>
      </c>
      <c r="J32" s="99" t="str">
        <f t="shared" si="7"/>
        <v>--</v>
      </c>
      <c r="K32" s="99" t="str">
        <f t="shared" si="3"/>
        <v>--</v>
      </c>
      <c r="L32" s="99" t="str">
        <f t="shared" si="4"/>
        <v>--</v>
      </c>
    </row>
    <row r="33" spans="1:12" ht="12.75">
      <c r="A33" s="12" t="s">
        <v>7</v>
      </c>
      <c r="B33" s="25" t="str">
        <f t="shared" si="5"/>
        <v>NA</v>
      </c>
      <c r="D33" s="98"/>
      <c r="E33" s="98"/>
      <c r="F33" s="98"/>
      <c r="G33" s="102"/>
      <c r="H33" s="98"/>
      <c r="I33" s="16" t="str">
        <f t="shared" si="6"/>
        <v>2010-2012</v>
      </c>
      <c r="J33" s="99" t="str">
        <f t="shared" si="7"/>
        <v>--</v>
      </c>
      <c r="K33" s="99" t="str">
        <f t="shared" si="3"/>
        <v>--</v>
      </c>
      <c r="L33" s="99" t="str">
        <f t="shared" si="4"/>
        <v>--</v>
      </c>
    </row>
    <row r="34" spans="1:12" ht="12.75">
      <c r="A34" s="12" t="s">
        <v>8</v>
      </c>
      <c r="B34" s="25" t="str">
        <f t="shared" si="5"/>
        <v>NA</v>
      </c>
      <c r="D34" s="98"/>
      <c r="E34" s="98"/>
      <c r="F34" s="98"/>
      <c r="G34" s="102"/>
      <c r="H34" s="98"/>
      <c r="I34" s="16" t="str">
        <f t="shared" si="6"/>
        <v>2010-2012</v>
      </c>
      <c r="J34" s="99" t="str">
        <f t="shared" si="7"/>
        <v>--</v>
      </c>
      <c r="K34" s="99" t="str">
        <f t="shared" si="3"/>
        <v>--</v>
      </c>
      <c r="L34" s="99" t="str">
        <f t="shared" si="4"/>
        <v>--</v>
      </c>
    </row>
    <row r="35" spans="1:12" ht="12.75">
      <c r="A35" s="12" t="s">
        <v>9</v>
      </c>
      <c r="B35" s="25" t="str">
        <f t="shared" si="5"/>
        <v>NA</v>
      </c>
      <c r="D35" s="98"/>
      <c r="E35" s="98"/>
      <c r="F35" s="98"/>
      <c r="G35" s="102"/>
      <c r="H35" s="98"/>
      <c r="I35" s="16" t="str">
        <f t="shared" si="6"/>
        <v>2010-2012</v>
      </c>
      <c r="J35" s="99" t="str">
        <f t="shared" si="7"/>
        <v>--</v>
      </c>
      <c r="K35" s="99" t="str">
        <f t="shared" si="3"/>
        <v>--</v>
      </c>
      <c r="L35" s="99" t="str">
        <f t="shared" si="4"/>
        <v>--</v>
      </c>
    </row>
    <row r="37" spans="2:8" ht="12.75" customHeight="1">
      <c r="B37" s="144" t="s">
        <v>16</v>
      </c>
      <c r="D37" s="115" t="s">
        <v>42</v>
      </c>
      <c r="E37" s="154" t="s">
        <v>130</v>
      </c>
      <c r="F37" s="159"/>
      <c r="G37" s="156" t="s">
        <v>37</v>
      </c>
      <c r="H37" s="156" t="s">
        <v>39</v>
      </c>
    </row>
    <row r="38" spans="1:8" ht="38.25" customHeight="1">
      <c r="A38" s="56" t="s">
        <v>16</v>
      </c>
      <c r="B38" s="144"/>
      <c r="D38" s="117" t="s">
        <v>133</v>
      </c>
      <c r="E38" s="117" t="s">
        <v>133</v>
      </c>
      <c r="F38" s="121" t="s">
        <v>134</v>
      </c>
      <c r="G38" s="157"/>
      <c r="H38" s="157"/>
    </row>
    <row r="39" spans="1:8" ht="12.75">
      <c r="A39" s="12" t="s">
        <v>0</v>
      </c>
      <c r="B39" s="25" t="str">
        <f aca="true" t="shared" si="8" ref="B39:B50">IF(OR(B24&lt;&gt;"NOT MET",D24=0,F24=0),"NA",IF(G39&lt;H39,"NOT MET","MET"))</f>
        <v>NA</v>
      </c>
      <c r="D39" s="100" t="str">
        <f aca="true" t="shared" si="9" ref="D39:D50">IF(D24&gt;0,ROUND(100*E24/D24,2),"--")</f>
        <v>--</v>
      </c>
      <c r="E39" s="100" t="str">
        <f>IF(F24&gt;0,ROUND(100*G24/F24,2),"--")</f>
        <v>--</v>
      </c>
      <c r="F39" s="122" t="str">
        <f>IF(F24&gt;0,ROUND(100*H24/F24,2),"--")</f>
        <v>--</v>
      </c>
      <c r="G39" s="100" t="str">
        <f aca="true" t="shared" si="10" ref="G39:G50">IF(AND(F24&gt;0,D24&gt;0),E39-D39,"--")</f>
        <v>--</v>
      </c>
      <c r="H39" s="99" t="str">
        <f>IF(B24="PENDING","*",IF(AND(D24&gt;0,F24&gt;0),ROUND((100-D39)/10,2),"--"))</f>
        <v>*</v>
      </c>
    </row>
    <row r="40" spans="1:8" ht="12.75">
      <c r="A40" s="12" t="s">
        <v>2</v>
      </c>
      <c r="B40" s="25" t="str">
        <f t="shared" si="8"/>
        <v>NA</v>
      </c>
      <c r="D40" s="100" t="str">
        <f t="shared" si="9"/>
        <v>--</v>
      </c>
      <c r="E40" s="100" t="str">
        <f aca="true" t="shared" si="11" ref="E40:E50">IF(F25&gt;0,ROUND(100*G25/F25,2),"--")</f>
        <v>--</v>
      </c>
      <c r="F40" s="122" t="str">
        <f aca="true" t="shared" si="12" ref="F40:F50">IF(F25&gt;0,ROUND(100*H25/F25,2),"--")</f>
        <v>--</v>
      </c>
      <c r="G40" s="100" t="str">
        <f t="shared" si="10"/>
        <v>--</v>
      </c>
      <c r="H40" s="99" t="str">
        <f aca="true" t="shared" si="13" ref="H40:H50">IF(B25="NA","*",IF(AND(D25&gt;0,F25&gt;0),ROUND((100-D40)/10,2),"--"))</f>
        <v>*</v>
      </c>
    </row>
    <row r="41" spans="1:8" ht="12.75">
      <c r="A41" s="12" t="s">
        <v>3</v>
      </c>
      <c r="B41" s="25" t="str">
        <f t="shared" si="8"/>
        <v>NA</v>
      </c>
      <c r="D41" s="100" t="str">
        <f t="shared" si="9"/>
        <v>--</v>
      </c>
      <c r="E41" s="100" t="str">
        <f t="shared" si="11"/>
        <v>--</v>
      </c>
      <c r="F41" s="122" t="str">
        <f t="shared" si="12"/>
        <v>--</v>
      </c>
      <c r="G41" s="100" t="str">
        <f t="shared" si="10"/>
        <v>--</v>
      </c>
      <c r="H41" s="99" t="str">
        <f t="shared" si="13"/>
        <v>*</v>
      </c>
    </row>
    <row r="42" spans="1:8" ht="12.75">
      <c r="A42" s="12" t="s">
        <v>1</v>
      </c>
      <c r="B42" s="25" t="str">
        <f t="shared" si="8"/>
        <v>NA</v>
      </c>
      <c r="D42" s="100" t="str">
        <f t="shared" si="9"/>
        <v>--</v>
      </c>
      <c r="E42" s="100" t="str">
        <f t="shared" si="11"/>
        <v>--</v>
      </c>
      <c r="F42" s="122" t="str">
        <f t="shared" si="12"/>
        <v>--</v>
      </c>
      <c r="G42" s="100" t="str">
        <f t="shared" si="10"/>
        <v>--</v>
      </c>
      <c r="H42" s="99" t="str">
        <f t="shared" si="13"/>
        <v>*</v>
      </c>
    </row>
    <row r="43" spans="1:8" ht="12.75">
      <c r="A43" s="12" t="s">
        <v>4</v>
      </c>
      <c r="B43" s="25" t="str">
        <f t="shared" si="8"/>
        <v>NA</v>
      </c>
      <c r="D43" s="100" t="str">
        <f t="shared" si="9"/>
        <v>--</v>
      </c>
      <c r="E43" s="100" t="str">
        <f t="shared" si="11"/>
        <v>--</v>
      </c>
      <c r="F43" s="122" t="str">
        <f t="shared" si="12"/>
        <v>--</v>
      </c>
      <c r="G43" s="100" t="str">
        <f t="shared" si="10"/>
        <v>--</v>
      </c>
      <c r="H43" s="99" t="str">
        <f t="shared" si="13"/>
        <v>*</v>
      </c>
    </row>
    <row r="44" spans="1:8" ht="14.25">
      <c r="A44" s="53" t="s">
        <v>142</v>
      </c>
      <c r="B44" s="25" t="str">
        <f t="shared" si="8"/>
        <v>NA</v>
      </c>
      <c r="D44" s="100" t="str">
        <f t="shared" si="9"/>
        <v>--</v>
      </c>
      <c r="E44" s="100" t="str">
        <f t="shared" si="11"/>
        <v>--</v>
      </c>
      <c r="F44" s="122" t="str">
        <f t="shared" si="12"/>
        <v>--</v>
      </c>
      <c r="G44" s="100" t="str">
        <f t="shared" si="10"/>
        <v>--</v>
      </c>
      <c r="H44" s="99" t="str">
        <f t="shared" si="13"/>
        <v>*</v>
      </c>
    </row>
    <row r="45" spans="1:8" ht="14.25">
      <c r="A45" s="53" t="s">
        <v>143</v>
      </c>
      <c r="B45" s="25" t="str">
        <f t="shared" si="8"/>
        <v>NA</v>
      </c>
      <c r="D45" s="100" t="str">
        <f t="shared" si="9"/>
        <v>--</v>
      </c>
      <c r="E45" s="100" t="str">
        <f t="shared" si="11"/>
        <v>--</v>
      </c>
      <c r="F45" s="122" t="str">
        <f t="shared" si="12"/>
        <v>--</v>
      </c>
      <c r="G45" s="100" t="str">
        <f t="shared" si="10"/>
        <v>--</v>
      </c>
      <c r="H45" s="99" t="str">
        <f t="shared" si="13"/>
        <v>*</v>
      </c>
    </row>
    <row r="46" spans="1:8" ht="12.75">
      <c r="A46" s="12" t="s">
        <v>5</v>
      </c>
      <c r="B46" s="25" t="str">
        <f t="shared" si="8"/>
        <v>NA</v>
      </c>
      <c r="D46" s="100" t="str">
        <f t="shared" si="9"/>
        <v>--</v>
      </c>
      <c r="E46" s="100" t="str">
        <f t="shared" si="11"/>
        <v>--</v>
      </c>
      <c r="F46" s="122" t="str">
        <f t="shared" si="12"/>
        <v>--</v>
      </c>
      <c r="G46" s="100" t="str">
        <f t="shared" si="10"/>
        <v>--</v>
      </c>
      <c r="H46" s="99" t="str">
        <f t="shared" si="13"/>
        <v>*</v>
      </c>
    </row>
    <row r="47" spans="1:8" ht="12.75">
      <c r="A47" s="12" t="s">
        <v>6</v>
      </c>
      <c r="B47" s="25" t="str">
        <f t="shared" si="8"/>
        <v>NA</v>
      </c>
      <c r="D47" s="100" t="str">
        <f t="shared" si="9"/>
        <v>--</v>
      </c>
      <c r="E47" s="100" t="str">
        <f t="shared" si="11"/>
        <v>--</v>
      </c>
      <c r="F47" s="122" t="str">
        <f t="shared" si="12"/>
        <v>--</v>
      </c>
      <c r="G47" s="100" t="str">
        <f t="shared" si="10"/>
        <v>--</v>
      </c>
      <c r="H47" s="99" t="str">
        <f t="shared" si="13"/>
        <v>*</v>
      </c>
    </row>
    <row r="48" spans="1:8" ht="12.75">
      <c r="A48" s="12" t="s">
        <v>7</v>
      </c>
      <c r="B48" s="25" t="str">
        <f t="shared" si="8"/>
        <v>NA</v>
      </c>
      <c r="D48" s="100" t="str">
        <f t="shared" si="9"/>
        <v>--</v>
      </c>
      <c r="E48" s="100" t="str">
        <f t="shared" si="11"/>
        <v>--</v>
      </c>
      <c r="F48" s="122" t="str">
        <f t="shared" si="12"/>
        <v>--</v>
      </c>
      <c r="G48" s="100" t="str">
        <f t="shared" si="10"/>
        <v>--</v>
      </c>
      <c r="H48" s="99" t="str">
        <f t="shared" si="13"/>
        <v>*</v>
      </c>
    </row>
    <row r="49" spans="1:8" ht="12.75">
      <c r="A49" s="12" t="s">
        <v>8</v>
      </c>
      <c r="B49" s="25" t="str">
        <f t="shared" si="8"/>
        <v>NA</v>
      </c>
      <c r="D49" s="100" t="str">
        <f t="shared" si="9"/>
        <v>--</v>
      </c>
      <c r="E49" s="100" t="str">
        <f t="shared" si="11"/>
        <v>--</v>
      </c>
      <c r="F49" s="122" t="str">
        <f t="shared" si="12"/>
        <v>--</v>
      </c>
      <c r="G49" s="100" t="str">
        <f t="shared" si="10"/>
        <v>--</v>
      </c>
      <c r="H49" s="99" t="str">
        <f t="shared" si="13"/>
        <v>*</v>
      </c>
    </row>
    <row r="50" spans="1:8" ht="12.75">
      <c r="A50" s="12" t="s">
        <v>9</v>
      </c>
      <c r="B50" s="25" t="str">
        <f t="shared" si="8"/>
        <v>NA</v>
      </c>
      <c r="D50" s="100" t="str">
        <f t="shared" si="9"/>
        <v>--</v>
      </c>
      <c r="E50" s="100" t="str">
        <f t="shared" si="11"/>
        <v>--</v>
      </c>
      <c r="F50" s="122" t="str">
        <f t="shared" si="12"/>
        <v>--</v>
      </c>
      <c r="G50" s="100" t="str">
        <f t="shared" si="10"/>
        <v>--</v>
      </c>
      <c r="H50" s="99" t="str">
        <f t="shared" si="13"/>
        <v>*</v>
      </c>
    </row>
    <row r="51" spans="1:9" ht="12.75">
      <c r="A51" s="187" t="s">
        <v>150</v>
      </c>
      <c r="B51" s="187"/>
      <c r="C51" s="187"/>
      <c r="D51" s="187"/>
      <c r="E51" s="187"/>
      <c r="F51" s="187"/>
      <c r="G51" s="187"/>
      <c r="H51" s="187"/>
      <c r="I51" s="187"/>
    </row>
    <row r="53" spans="1:8" ht="53.25" customHeight="1">
      <c r="A53" s="123">
        <v>1</v>
      </c>
      <c r="B53" s="145" t="s">
        <v>144</v>
      </c>
      <c r="C53" s="145"/>
      <c r="D53" s="145"/>
      <c r="E53" s="145"/>
      <c r="F53" s="145"/>
      <c r="G53" s="145"/>
      <c r="H53" s="145"/>
    </row>
  </sheetData>
  <sheetProtection sheet="1"/>
  <mergeCells count="26">
    <mergeCell ref="A20:J20"/>
    <mergeCell ref="I21:K21"/>
    <mergeCell ref="B22:B23"/>
    <mergeCell ref="E37:F37"/>
    <mergeCell ref="A6:A7"/>
    <mergeCell ref="B6:B7"/>
    <mergeCell ref="D6:E6"/>
    <mergeCell ref="F6:G6"/>
    <mergeCell ref="H6:H7"/>
    <mergeCell ref="B37:B38"/>
    <mergeCell ref="B1:I1"/>
    <mergeCell ref="B2:I2"/>
    <mergeCell ref="B3:E3"/>
    <mergeCell ref="B4:E4"/>
    <mergeCell ref="G5:H5"/>
    <mergeCell ref="I6:I7"/>
    <mergeCell ref="I22:I23"/>
    <mergeCell ref="F22:H22"/>
    <mergeCell ref="J22:J23"/>
    <mergeCell ref="K22:K23"/>
    <mergeCell ref="B53:H53"/>
    <mergeCell ref="L22:L23"/>
    <mergeCell ref="G37:G38"/>
    <mergeCell ref="H37:H38"/>
    <mergeCell ref="D22:E22"/>
    <mergeCell ref="A51:I51"/>
  </mergeCells>
  <conditionalFormatting sqref="B8:B19 B24:B35 B39:B50">
    <cfRule type="cellIs" priority="1" dxfId="3" operator="equal" stopIfTrue="1">
      <formula>"NA"</formula>
    </cfRule>
    <cfRule type="cellIs" priority="2" dxfId="0" operator="equal" stopIfTrue="1">
      <formula>"PENDING"</formula>
    </cfRule>
    <cfRule type="cellIs" priority="3" dxfId="2" operator="equal" stopIfTrue="1">
      <formula>"NOT MET"</formula>
    </cfRule>
    <cfRule type="cellIs" priority="4" dxfId="1" operator="equal" stopIfTrue="1">
      <formula>"MET"</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23" customWidth="1"/>
    <col min="3" max="3" width="0.85546875" style="9" customWidth="1"/>
    <col min="4" max="7" width="10.7109375" style="23" customWidth="1"/>
    <col min="8" max="11" width="10.7109375" style="6" customWidth="1"/>
    <col min="12" max="16384" width="9.140625" style="6" customWidth="1"/>
  </cols>
  <sheetData>
    <row r="1" spans="1:11" ht="15.75" customHeight="1">
      <c r="A1" s="42"/>
      <c r="B1" s="148" t="s">
        <v>135</v>
      </c>
      <c r="C1" s="148"/>
      <c r="D1" s="148"/>
      <c r="E1" s="148"/>
      <c r="F1" s="148"/>
      <c r="G1" s="148"/>
      <c r="H1" s="148"/>
      <c r="I1" s="148"/>
      <c r="J1" s="42"/>
      <c r="K1" s="42"/>
    </row>
    <row r="2" spans="1:11" ht="18" customHeight="1">
      <c r="A2" s="48"/>
      <c r="B2" s="149" t="s">
        <v>98</v>
      </c>
      <c r="C2" s="149"/>
      <c r="D2" s="149"/>
      <c r="E2" s="149"/>
      <c r="F2" s="149"/>
      <c r="G2" s="149"/>
      <c r="H2" s="149"/>
      <c r="I2" s="149"/>
      <c r="J2" s="48"/>
      <c r="K2" s="48"/>
    </row>
    <row r="3" spans="1:5" s="39" customFormat="1" ht="14.25">
      <c r="A3" s="39" t="s">
        <v>57</v>
      </c>
      <c r="B3" s="166" t="str">
        <f>'Summary-Overall'!B8</f>
        <v>Sample District</v>
      </c>
      <c r="C3" s="166"/>
      <c r="D3" s="166"/>
      <c r="E3" s="166"/>
    </row>
    <row r="4" spans="2:5" s="39" customFormat="1" ht="14.25">
      <c r="B4" s="166"/>
      <c r="C4" s="166"/>
      <c r="D4" s="166"/>
      <c r="E4" s="166"/>
    </row>
    <row r="5" spans="7:10" ht="15.75" customHeight="1">
      <c r="G5" s="162" t="s">
        <v>46</v>
      </c>
      <c r="H5" s="162"/>
      <c r="I5" s="44">
        <v>0.95</v>
      </c>
      <c r="J5" s="30"/>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D9" s="95"/>
      <c r="E9" s="95"/>
      <c r="F9" s="95"/>
      <c r="G9" s="95"/>
      <c r="H9" s="96">
        <f>D9+E9+F9+G9</f>
        <v>0</v>
      </c>
      <c r="I9" s="97" t="str">
        <f aca="true" t="shared" si="1" ref="I9:I19">IF(H9=0,"--",ROUND(100*(D9+E9)/H9,0))</f>
        <v>--</v>
      </c>
    </row>
    <row r="10" spans="1:9" ht="12.75">
      <c r="A10" s="14" t="s">
        <v>3</v>
      </c>
      <c r="B10" s="25" t="str">
        <f t="shared" si="0"/>
        <v>NA</v>
      </c>
      <c r="D10" s="95"/>
      <c r="E10" s="95"/>
      <c r="F10" s="95"/>
      <c r="G10" s="95"/>
      <c r="H10" s="96">
        <f aca="true" t="shared" si="2" ref="H10:H19">D10+E10+F10+G10</f>
        <v>0</v>
      </c>
      <c r="I10" s="97" t="str">
        <f t="shared" si="1"/>
        <v>--</v>
      </c>
    </row>
    <row r="11" spans="1:9" ht="12.75">
      <c r="A11" s="14" t="s">
        <v>1</v>
      </c>
      <c r="B11" s="25" t="str">
        <f t="shared" si="0"/>
        <v>NA</v>
      </c>
      <c r="D11" s="95"/>
      <c r="E11" s="95"/>
      <c r="F11" s="95"/>
      <c r="G11" s="95"/>
      <c r="H11" s="96">
        <f t="shared" si="2"/>
        <v>0</v>
      </c>
      <c r="I11" s="97" t="str">
        <f t="shared" si="1"/>
        <v>--</v>
      </c>
    </row>
    <row r="12" spans="1:9" ht="12.75">
      <c r="A12" s="14" t="s">
        <v>4</v>
      </c>
      <c r="B12" s="25" t="str">
        <f t="shared" si="0"/>
        <v>NA</v>
      </c>
      <c r="D12" s="95"/>
      <c r="E12" s="95"/>
      <c r="F12" s="95"/>
      <c r="G12" s="95"/>
      <c r="H12" s="96">
        <f t="shared" si="2"/>
        <v>0</v>
      </c>
      <c r="I12" s="97" t="str">
        <f t="shared" si="1"/>
        <v>--</v>
      </c>
    </row>
    <row r="13" spans="1:9" ht="14.25">
      <c r="A13" s="53" t="s">
        <v>142</v>
      </c>
      <c r="B13" s="25" t="str">
        <f t="shared" si="0"/>
        <v>NA</v>
      </c>
      <c r="D13" s="95"/>
      <c r="E13" s="95"/>
      <c r="F13" s="95"/>
      <c r="G13" s="95"/>
      <c r="H13" s="96">
        <f t="shared" si="2"/>
        <v>0</v>
      </c>
      <c r="I13" s="101" t="s">
        <v>74</v>
      </c>
    </row>
    <row r="14" spans="1:9" ht="14.25">
      <c r="A14" s="53" t="s">
        <v>143</v>
      </c>
      <c r="B14" s="25" t="str">
        <f t="shared" si="0"/>
        <v>NA</v>
      </c>
      <c r="D14" s="95"/>
      <c r="E14" s="95"/>
      <c r="F14" s="95"/>
      <c r="G14" s="95"/>
      <c r="H14" s="96">
        <f t="shared" si="2"/>
        <v>0</v>
      </c>
      <c r="I14" s="101" t="s">
        <v>74</v>
      </c>
    </row>
    <row r="15" spans="1:9" ht="12.75">
      <c r="A15" s="14" t="s">
        <v>5</v>
      </c>
      <c r="B15" s="25" t="str">
        <f t="shared" si="0"/>
        <v>NA</v>
      </c>
      <c r="D15" s="95"/>
      <c r="E15" s="95"/>
      <c r="F15" s="95"/>
      <c r="G15" s="95"/>
      <c r="H15" s="96">
        <f t="shared" si="2"/>
        <v>0</v>
      </c>
      <c r="I15" s="97" t="str">
        <f t="shared" si="1"/>
        <v>--</v>
      </c>
    </row>
    <row r="16" spans="1:9" ht="12.75">
      <c r="A16" s="14" t="s">
        <v>6</v>
      </c>
      <c r="B16" s="25" t="str">
        <f t="shared" si="0"/>
        <v>NA</v>
      </c>
      <c r="D16" s="95"/>
      <c r="E16" s="95"/>
      <c r="F16" s="95"/>
      <c r="G16" s="95"/>
      <c r="H16" s="96">
        <f t="shared" si="2"/>
        <v>0</v>
      </c>
      <c r="I16" s="97" t="str">
        <f t="shared" si="1"/>
        <v>--</v>
      </c>
    </row>
    <row r="17" spans="1:9" ht="12.75">
      <c r="A17" s="14" t="s">
        <v>7</v>
      </c>
      <c r="B17" s="25" t="str">
        <f t="shared" si="0"/>
        <v>NA</v>
      </c>
      <c r="D17" s="95"/>
      <c r="E17" s="95"/>
      <c r="F17" s="95"/>
      <c r="G17" s="95"/>
      <c r="H17" s="96">
        <f t="shared" si="2"/>
        <v>0</v>
      </c>
      <c r="I17" s="97" t="str">
        <f t="shared" si="1"/>
        <v>--</v>
      </c>
    </row>
    <row r="18" spans="1:9" ht="12.75">
      <c r="A18" s="14" t="s">
        <v>8</v>
      </c>
      <c r="B18" s="25" t="str">
        <f t="shared" si="0"/>
        <v>NA</v>
      </c>
      <c r="D18" s="95"/>
      <c r="E18" s="95"/>
      <c r="F18" s="95"/>
      <c r="G18" s="95"/>
      <c r="H18" s="96">
        <f t="shared" si="2"/>
        <v>0</v>
      </c>
      <c r="I18" s="97" t="str">
        <f t="shared" si="1"/>
        <v>--</v>
      </c>
    </row>
    <row r="19" spans="1:9" ht="12.75">
      <c r="A19" s="14" t="s">
        <v>9</v>
      </c>
      <c r="B19" s="25" t="str">
        <f t="shared" si="0"/>
        <v>NA</v>
      </c>
      <c r="D19" s="95"/>
      <c r="E19" s="95"/>
      <c r="F19" s="95"/>
      <c r="G19" s="95"/>
      <c r="H19" s="96">
        <f t="shared" si="2"/>
        <v>0</v>
      </c>
      <c r="I19" s="97" t="str">
        <f t="shared" si="1"/>
        <v>--</v>
      </c>
    </row>
    <row r="20" spans="1:11" ht="12.75" customHeight="1">
      <c r="A20" s="187" t="s">
        <v>152</v>
      </c>
      <c r="B20" s="187"/>
      <c r="C20" s="187"/>
      <c r="D20" s="187"/>
      <c r="E20" s="187"/>
      <c r="F20" s="187"/>
      <c r="G20" s="187"/>
      <c r="H20" s="187"/>
      <c r="I20" s="187"/>
      <c r="J20" s="187"/>
      <c r="K20" s="31"/>
    </row>
    <row r="21" spans="8:12" ht="16.5" customHeight="1">
      <c r="H21" s="23"/>
      <c r="I21" s="163" t="s">
        <v>47</v>
      </c>
      <c r="J21" s="163"/>
      <c r="K21" s="163"/>
      <c r="L21" s="44">
        <v>0.8</v>
      </c>
    </row>
    <row r="22" spans="2:12" ht="12.75" customHeight="1">
      <c r="B22" s="152" t="s">
        <v>15</v>
      </c>
      <c r="C22" s="15"/>
      <c r="D22" s="154" t="s">
        <v>42</v>
      </c>
      <c r="E22" s="155"/>
      <c r="F22" s="154" t="s">
        <v>130</v>
      </c>
      <c r="G22" s="158"/>
      <c r="H22" s="159"/>
      <c r="I22" s="160" t="s">
        <v>38</v>
      </c>
      <c r="J22" s="152" t="s">
        <v>34</v>
      </c>
      <c r="K22" s="152" t="s">
        <v>35</v>
      </c>
      <c r="L22" s="152" t="s">
        <v>36</v>
      </c>
    </row>
    <row r="23" spans="1:12" ht="37.5" customHeight="1">
      <c r="A23" s="43" t="s">
        <v>15</v>
      </c>
      <c r="B23" s="153"/>
      <c r="C23" s="15"/>
      <c r="D23" s="13" t="s">
        <v>32</v>
      </c>
      <c r="E23" s="13" t="s">
        <v>43</v>
      </c>
      <c r="F23" s="13" t="s">
        <v>33</v>
      </c>
      <c r="G23" s="11" t="s">
        <v>50</v>
      </c>
      <c r="H23" s="115" t="s">
        <v>132</v>
      </c>
      <c r="I23" s="161"/>
      <c r="J23" s="153"/>
      <c r="K23" s="153"/>
      <c r="L23" s="153"/>
    </row>
    <row r="24" spans="1:12" ht="12.75">
      <c r="A24" s="12" t="s">
        <v>0</v>
      </c>
      <c r="B24" s="25" t="str">
        <f>IF(D24+F24&lt;42,"PENDING",IF(L24&gt;=100*L$21,"MET","NOT MET"))</f>
        <v>PENDING</v>
      </c>
      <c r="D24" s="98"/>
      <c r="E24" s="98"/>
      <c r="F24" s="98"/>
      <c r="G24" s="102"/>
      <c r="H24" s="98"/>
      <c r="I24" s="16" t="str">
        <f>IF(D24+F24&gt;=42,IF(F24&gt;=21,IF(AND(ROUND(100*H24/F24+K24,2)&gt;=100*L$21,ROUND(100*(H24+E24)/(D24+F24)+K24,2)&lt;100*L$21),"2011-2012","2010-2012"),"2010-2012"),"2010-2012")</f>
        <v>2010-2012</v>
      </c>
      <c r="J24" s="99" t="str">
        <f>IF(D24+F24=0,"--",IF(I24="2010-2012",ROUND(100*(E24+H24)/(D24+F24),2),ROUND(100*H24/F24,2)))</f>
        <v>--</v>
      </c>
      <c r="K24" s="99" t="str">
        <f aca="true" t="shared" si="3" ref="K24:K35">IF(D24+F24=0,"--",IF(D24+F24&lt;42,ROUND(233*SQRT(2*L$21*(1-L$21)/42),2),ROUND(233*SQRT(2*L$21*(1-L$21)/(D24+F24)),2)))</f>
        <v>--</v>
      </c>
      <c r="L24" s="99" t="str">
        <f aca="true" t="shared" si="4" ref="L24:L35">IF(D24+F24=0,"--",IF(D24+F24&lt;42,"*",J24+K24))</f>
        <v>--</v>
      </c>
    </row>
    <row r="25" spans="1:12" ht="12.75">
      <c r="A25" s="12" t="s">
        <v>2</v>
      </c>
      <c r="B25" s="25" t="str">
        <f aca="true" t="shared" si="5" ref="B25:B35">IF(D25+F25&lt;42,"NA",IF(L25&gt;=100*L$21,"MET","NOT MET"))</f>
        <v>NA</v>
      </c>
      <c r="D25" s="98"/>
      <c r="E25" s="98"/>
      <c r="F25" s="98"/>
      <c r="G25" s="102"/>
      <c r="H25" s="98"/>
      <c r="I25" s="16" t="str">
        <f aca="true" t="shared" si="6" ref="I25:I35">IF(D25+F25&gt;=42,IF(F25&gt;=21,IF(AND(ROUND(100*H25/F25+K25,2)&gt;=100*L$21,ROUND(100*(H25+E25)/(D25+F25)+K25,2)&lt;100*L$21),"2011-2012","2010-2012"),"2010-2012"),"2010-2012")</f>
        <v>2010-2012</v>
      </c>
      <c r="J25" s="99" t="str">
        <f aca="true" t="shared" si="7" ref="J25:J35">IF(D25+F25=0,"--",IF(I25="2010-2012",ROUND(100*(E25+H25)/(D25+F25),2),ROUND(100*H25/F25,2)))</f>
        <v>--</v>
      </c>
      <c r="K25" s="99" t="str">
        <f t="shared" si="3"/>
        <v>--</v>
      </c>
      <c r="L25" s="99" t="str">
        <f t="shared" si="4"/>
        <v>--</v>
      </c>
    </row>
    <row r="26" spans="1:12" ht="12.75">
      <c r="A26" s="12" t="s">
        <v>3</v>
      </c>
      <c r="B26" s="25" t="str">
        <f t="shared" si="5"/>
        <v>NA</v>
      </c>
      <c r="D26" s="98"/>
      <c r="E26" s="98"/>
      <c r="F26" s="98"/>
      <c r="G26" s="102"/>
      <c r="H26" s="98"/>
      <c r="I26" s="16" t="str">
        <f t="shared" si="6"/>
        <v>2010-2012</v>
      </c>
      <c r="J26" s="99" t="str">
        <f t="shared" si="7"/>
        <v>--</v>
      </c>
      <c r="K26" s="99" t="str">
        <f t="shared" si="3"/>
        <v>--</v>
      </c>
      <c r="L26" s="99" t="str">
        <f t="shared" si="4"/>
        <v>--</v>
      </c>
    </row>
    <row r="27" spans="1:12" ht="12.75">
      <c r="A27" s="12" t="s">
        <v>1</v>
      </c>
      <c r="B27" s="25" t="str">
        <f t="shared" si="5"/>
        <v>NA</v>
      </c>
      <c r="D27" s="98"/>
      <c r="E27" s="98"/>
      <c r="F27" s="98"/>
      <c r="G27" s="102"/>
      <c r="H27" s="98"/>
      <c r="I27" s="16" t="str">
        <f t="shared" si="6"/>
        <v>2010-2012</v>
      </c>
      <c r="J27" s="99" t="str">
        <f t="shared" si="7"/>
        <v>--</v>
      </c>
      <c r="K27" s="99" t="str">
        <f t="shared" si="3"/>
        <v>--</v>
      </c>
      <c r="L27" s="99" t="str">
        <f t="shared" si="4"/>
        <v>--</v>
      </c>
    </row>
    <row r="28" spans="1:12" ht="12.75">
      <c r="A28" s="12" t="s">
        <v>4</v>
      </c>
      <c r="B28" s="25" t="str">
        <f t="shared" si="5"/>
        <v>NA</v>
      </c>
      <c r="D28" s="98"/>
      <c r="E28" s="98"/>
      <c r="F28" s="98"/>
      <c r="G28" s="102"/>
      <c r="H28" s="98"/>
      <c r="I28" s="16" t="str">
        <f t="shared" si="6"/>
        <v>2010-2012</v>
      </c>
      <c r="J28" s="99" t="str">
        <f t="shared" si="7"/>
        <v>--</v>
      </c>
      <c r="K28" s="99" t="str">
        <f t="shared" si="3"/>
        <v>--</v>
      </c>
      <c r="L28" s="99" t="str">
        <f t="shared" si="4"/>
        <v>--</v>
      </c>
    </row>
    <row r="29" spans="1:12" ht="14.25">
      <c r="A29" s="53" t="s">
        <v>142</v>
      </c>
      <c r="B29" s="25" t="str">
        <f t="shared" si="5"/>
        <v>NA</v>
      </c>
      <c r="D29" s="98"/>
      <c r="E29" s="98"/>
      <c r="F29" s="98"/>
      <c r="G29" s="102"/>
      <c r="H29" s="98"/>
      <c r="I29" s="16" t="str">
        <f t="shared" si="6"/>
        <v>2010-2012</v>
      </c>
      <c r="J29" s="99" t="str">
        <f t="shared" si="7"/>
        <v>--</v>
      </c>
      <c r="K29" s="99" t="str">
        <f t="shared" si="3"/>
        <v>--</v>
      </c>
      <c r="L29" s="99" t="str">
        <f t="shared" si="4"/>
        <v>--</v>
      </c>
    </row>
    <row r="30" spans="1:12" ht="14.25">
      <c r="A30" s="53" t="s">
        <v>143</v>
      </c>
      <c r="B30" s="25" t="str">
        <f t="shared" si="5"/>
        <v>NA</v>
      </c>
      <c r="D30" s="98"/>
      <c r="E30" s="98"/>
      <c r="F30" s="98"/>
      <c r="G30" s="102"/>
      <c r="H30" s="98"/>
      <c r="I30" s="16" t="str">
        <f t="shared" si="6"/>
        <v>2010-2012</v>
      </c>
      <c r="J30" s="99" t="str">
        <f t="shared" si="7"/>
        <v>--</v>
      </c>
      <c r="K30" s="99" t="str">
        <f t="shared" si="3"/>
        <v>--</v>
      </c>
      <c r="L30" s="99" t="str">
        <f t="shared" si="4"/>
        <v>--</v>
      </c>
    </row>
    <row r="31" spans="1:12" ht="12.75">
      <c r="A31" s="12" t="s">
        <v>5</v>
      </c>
      <c r="B31" s="25" t="str">
        <f t="shared" si="5"/>
        <v>NA</v>
      </c>
      <c r="D31" s="98"/>
      <c r="E31" s="98"/>
      <c r="F31" s="98"/>
      <c r="G31" s="102"/>
      <c r="H31" s="98"/>
      <c r="I31" s="16" t="str">
        <f t="shared" si="6"/>
        <v>2010-2012</v>
      </c>
      <c r="J31" s="99" t="str">
        <f t="shared" si="7"/>
        <v>--</v>
      </c>
      <c r="K31" s="99" t="str">
        <f t="shared" si="3"/>
        <v>--</v>
      </c>
      <c r="L31" s="99" t="str">
        <f t="shared" si="4"/>
        <v>--</v>
      </c>
    </row>
    <row r="32" spans="1:12" ht="12.75">
      <c r="A32" s="12" t="s">
        <v>6</v>
      </c>
      <c r="B32" s="25" t="str">
        <f t="shared" si="5"/>
        <v>NA</v>
      </c>
      <c r="D32" s="98"/>
      <c r="E32" s="98"/>
      <c r="F32" s="98"/>
      <c r="G32" s="102"/>
      <c r="H32" s="98"/>
      <c r="I32" s="16" t="str">
        <f t="shared" si="6"/>
        <v>2010-2012</v>
      </c>
      <c r="J32" s="99" t="str">
        <f t="shared" si="7"/>
        <v>--</v>
      </c>
      <c r="K32" s="99" t="str">
        <f t="shared" si="3"/>
        <v>--</v>
      </c>
      <c r="L32" s="99" t="str">
        <f t="shared" si="4"/>
        <v>--</v>
      </c>
    </row>
    <row r="33" spans="1:12" ht="12.75">
      <c r="A33" s="12" t="s">
        <v>7</v>
      </c>
      <c r="B33" s="25" t="str">
        <f t="shared" si="5"/>
        <v>NA</v>
      </c>
      <c r="D33" s="98"/>
      <c r="E33" s="98"/>
      <c r="F33" s="98"/>
      <c r="G33" s="102"/>
      <c r="H33" s="98"/>
      <c r="I33" s="16" t="str">
        <f t="shared" si="6"/>
        <v>2010-2012</v>
      </c>
      <c r="J33" s="99" t="str">
        <f t="shared" si="7"/>
        <v>--</v>
      </c>
      <c r="K33" s="99" t="str">
        <f t="shared" si="3"/>
        <v>--</v>
      </c>
      <c r="L33" s="99" t="str">
        <f t="shared" si="4"/>
        <v>--</v>
      </c>
    </row>
    <row r="34" spans="1:12" ht="12.75">
      <c r="A34" s="12" t="s">
        <v>8</v>
      </c>
      <c r="B34" s="25" t="str">
        <f t="shared" si="5"/>
        <v>NA</v>
      </c>
      <c r="D34" s="98"/>
      <c r="E34" s="98"/>
      <c r="F34" s="98"/>
      <c r="G34" s="102"/>
      <c r="H34" s="98"/>
      <c r="I34" s="16" t="str">
        <f t="shared" si="6"/>
        <v>2010-2012</v>
      </c>
      <c r="J34" s="99" t="str">
        <f t="shared" si="7"/>
        <v>--</v>
      </c>
      <c r="K34" s="99" t="str">
        <f t="shared" si="3"/>
        <v>--</v>
      </c>
      <c r="L34" s="99" t="str">
        <f t="shared" si="4"/>
        <v>--</v>
      </c>
    </row>
    <row r="35" spans="1:12" ht="12.75">
      <c r="A35" s="12" t="s">
        <v>9</v>
      </c>
      <c r="B35" s="25" t="str">
        <f t="shared" si="5"/>
        <v>NA</v>
      </c>
      <c r="D35" s="98"/>
      <c r="E35" s="98"/>
      <c r="F35" s="98"/>
      <c r="G35" s="102"/>
      <c r="H35" s="98"/>
      <c r="I35" s="16" t="str">
        <f t="shared" si="6"/>
        <v>2010-2012</v>
      </c>
      <c r="J35" s="99" t="str">
        <f t="shared" si="7"/>
        <v>--</v>
      </c>
      <c r="K35" s="99" t="str">
        <f t="shared" si="3"/>
        <v>--</v>
      </c>
      <c r="L35" s="99" t="str">
        <f t="shared" si="4"/>
        <v>--</v>
      </c>
    </row>
    <row r="37" spans="2:8" ht="12.75" customHeight="1">
      <c r="B37" s="144" t="s">
        <v>16</v>
      </c>
      <c r="D37" s="115" t="s">
        <v>42</v>
      </c>
      <c r="E37" s="154" t="s">
        <v>130</v>
      </c>
      <c r="F37" s="159"/>
      <c r="G37" s="156" t="s">
        <v>37</v>
      </c>
      <c r="H37" s="156" t="s">
        <v>39</v>
      </c>
    </row>
    <row r="38" spans="1:8" ht="38.25" customHeight="1">
      <c r="A38" s="56" t="s">
        <v>16</v>
      </c>
      <c r="B38" s="144"/>
      <c r="D38" s="117" t="s">
        <v>133</v>
      </c>
      <c r="E38" s="117" t="s">
        <v>133</v>
      </c>
      <c r="F38" s="121" t="s">
        <v>134</v>
      </c>
      <c r="G38" s="157"/>
      <c r="H38" s="157"/>
    </row>
    <row r="39" spans="1:8" ht="12.75">
      <c r="A39" s="12" t="s">
        <v>0</v>
      </c>
      <c r="B39" s="25" t="str">
        <f aca="true" t="shared" si="8" ref="B39:B50">IF(OR(B24&lt;&gt;"NOT MET",D24=0,F24=0),"NA",IF(G39&lt;H39,"NOT MET","MET"))</f>
        <v>NA</v>
      </c>
      <c r="D39" s="100" t="str">
        <f aca="true" t="shared" si="9" ref="D39:D50">IF(D24&gt;0,ROUND(100*E24/D24,2),"--")</f>
        <v>--</v>
      </c>
      <c r="E39" s="100" t="str">
        <f>IF(F24&gt;0,ROUND(100*G24/F24,2),"--")</f>
        <v>--</v>
      </c>
      <c r="F39" s="122" t="str">
        <f>IF(F24&gt;0,ROUND(100*H24/F24,2),"--")</f>
        <v>--</v>
      </c>
      <c r="G39" s="100" t="str">
        <f aca="true" t="shared" si="10" ref="G39:G50">IF(AND(F24&gt;0,D24&gt;0),E39-D39,"--")</f>
        <v>--</v>
      </c>
      <c r="H39" s="99" t="str">
        <f>IF(B24="PENDING","*",IF(AND(D24&gt;0,F24&gt;0),ROUND((100-D39)/10,2),"--"))</f>
        <v>*</v>
      </c>
    </row>
    <row r="40" spans="1:8" ht="12.75">
      <c r="A40" s="12" t="s">
        <v>2</v>
      </c>
      <c r="B40" s="25" t="str">
        <f t="shared" si="8"/>
        <v>NA</v>
      </c>
      <c r="D40" s="100" t="str">
        <f t="shared" si="9"/>
        <v>--</v>
      </c>
      <c r="E40" s="100" t="str">
        <f aca="true" t="shared" si="11" ref="E40:E50">IF(F25&gt;0,ROUND(100*G25/F25,2),"--")</f>
        <v>--</v>
      </c>
      <c r="F40" s="122" t="str">
        <f aca="true" t="shared" si="12" ref="F40:F50">IF(F25&gt;0,ROUND(100*H25/F25,2),"--")</f>
        <v>--</v>
      </c>
      <c r="G40" s="100" t="str">
        <f t="shared" si="10"/>
        <v>--</v>
      </c>
      <c r="H40" s="99" t="str">
        <f aca="true" t="shared" si="13" ref="H40:H50">IF(B25="NA","*",IF(AND(D25&gt;0,F25&gt;0),ROUND((100-D40)/10,2),"--"))</f>
        <v>*</v>
      </c>
    </row>
    <row r="41" spans="1:8" ht="12.75">
      <c r="A41" s="12" t="s">
        <v>3</v>
      </c>
      <c r="B41" s="25" t="str">
        <f t="shared" si="8"/>
        <v>NA</v>
      </c>
      <c r="D41" s="100" t="str">
        <f t="shared" si="9"/>
        <v>--</v>
      </c>
      <c r="E41" s="100" t="str">
        <f t="shared" si="11"/>
        <v>--</v>
      </c>
      <c r="F41" s="122" t="str">
        <f t="shared" si="12"/>
        <v>--</v>
      </c>
      <c r="G41" s="100" t="str">
        <f t="shared" si="10"/>
        <v>--</v>
      </c>
      <c r="H41" s="99" t="str">
        <f t="shared" si="13"/>
        <v>*</v>
      </c>
    </row>
    <row r="42" spans="1:8" ht="12.75">
      <c r="A42" s="12" t="s">
        <v>1</v>
      </c>
      <c r="B42" s="25" t="str">
        <f t="shared" si="8"/>
        <v>NA</v>
      </c>
      <c r="D42" s="100" t="str">
        <f t="shared" si="9"/>
        <v>--</v>
      </c>
      <c r="E42" s="100" t="str">
        <f t="shared" si="11"/>
        <v>--</v>
      </c>
      <c r="F42" s="122" t="str">
        <f t="shared" si="12"/>
        <v>--</v>
      </c>
      <c r="G42" s="100" t="str">
        <f t="shared" si="10"/>
        <v>--</v>
      </c>
      <c r="H42" s="99" t="str">
        <f t="shared" si="13"/>
        <v>*</v>
      </c>
    </row>
    <row r="43" spans="1:8" ht="12.75">
      <c r="A43" s="12" t="s">
        <v>4</v>
      </c>
      <c r="B43" s="25" t="str">
        <f t="shared" si="8"/>
        <v>NA</v>
      </c>
      <c r="D43" s="100" t="str">
        <f t="shared" si="9"/>
        <v>--</v>
      </c>
      <c r="E43" s="100" t="str">
        <f t="shared" si="11"/>
        <v>--</v>
      </c>
      <c r="F43" s="122" t="str">
        <f t="shared" si="12"/>
        <v>--</v>
      </c>
      <c r="G43" s="100" t="str">
        <f t="shared" si="10"/>
        <v>--</v>
      </c>
      <c r="H43" s="99" t="str">
        <f t="shared" si="13"/>
        <v>*</v>
      </c>
    </row>
    <row r="44" spans="1:8" ht="14.25">
      <c r="A44" s="53" t="s">
        <v>142</v>
      </c>
      <c r="B44" s="25" t="str">
        <f t="shared" si="8"/>
        <v>NA</v>
      </c>
      <c r="D44" s="100" t="str">
        <f t="shared" si="9"/>
        <v>--</v>
      </c>
      <c r="E44" s="100" t="str">
        <f t="shared" si="11"/>
        <v>--</v>
      </c>
      <c r="F44" s="122" t="str">
        <f t="shared" si="12"/>
        <v>--</v>
      </c>
      <c r="G44" s="100" t="str">
        <f t="shared" si="10"/>
        <v>--</v>
      </c>
      <c r="H44" s="99" t="str">
        <f t="shared" si="13"/>
        <v>*</v>
      </c>
    </row>
    <row r="45" spans="1:8" ht="14.25">
      <c r="A45" s="53" t="s">
        <v>143</v>
      </c>
      <c r="B45" s="25" t="str">
        <f t="shared" si="8"/>
        <v>NA</v>
      </c>
      <c r="D45" s="100" t="str">
        <f t="shared" si="9"/>
        <v>--</v>
      </c>
      <c r="E45" s="100" t="str">
        <f t="shared" si="11"/>
        <v>--</v>
      </c>
      <c r="F45" s="122" t="str">
        <f t="shared" si="12"/>
        <v>--</v>
      </c>
      <c r="G45" s="100" t="str">
        <f t="shared" si="10"/>
        <v>--</v>
      </c>
      <c r="H45" s="99" t="str">
        <f t="shared" si="13"/>
        <v>*</v>
      </c>
    </row>
    <row r="46" spans="1:8" ht="12.75">
      <c r="A46" s="12" t="s">
        <v>5</v>
      </c>
      <c r="B46" s="25" t="str">
        <f t="shared" si="8"/>
        <v>NA</v>
      </c>
      <c r="D46" s="100" t="str">
        <f t="shared" si="9"/>
        <v>--</v>
      </c>
      <c r="E46" s="100" t="str">
        <f t="shared" si="11"/>
        <v>--</v>
      </c>
      <c r="F46" s="122" t="str">
        <f t="shared" si="12"/>
        <v>--</v>
      </c>
      <c r="G46" s="100" t="str">
        <f t="shared" si="10"/>
        <v>--</v>
      </c>
      <c r="H46" s="99" t="str">
        <f t="shared" si="13"/>
        <v>*</v>
      </c>
    </row>
    <row r="47" spans="1:8" ht="12.75">
      <c r="A47" s="12" t="s">
        <v>6</v>
      </c>
      <c r="B47" s="25" t="str">
        <f t="shared" si="8"/>
        <v>NA</v>
      </c>
      <c r="D47" s="100" t="str">
        <f t="shared" si="9"/>
        <v>--</v>
      </c>
      <c r="E47" s="100" t="str">
        <f t="shared" si="11"/>
        <v>--</v>
      </c>
      <c r="F47" s="122" t="str">
        <f t="shared" si="12"/>
        <v>--</v>
      </c>
      <c r="G47" s="100" t="str">
        <f t="shared" si="10"/>
        <v>--</v>
      </c>
      <c r="H47" s="99" t="str">
        <f t="shared" si="13"/>
        <v>*</v>
      </c>
    </row>
    <row r="48" spans="1:8" ht="12.75">
      <c r="A48" s="12" t="s">
        <v>7</v>
      </c>
      <c r="B48" s="25" t="str">
        <f t="shared" si="8"/>
        <v>NA</v>
      </c>
      <c r="D48" s="100" t="str">
        <f t="shared" si="9"/>
        <v>--</v>
      </c>
      <c r="E48" s="100" t="str">
        <f t="shared" si="11"/>
        <v>--</v>
      </c>
      <c r="F48" s="122" t="str">
        <f t="shared" si="12"/>
        <v>--</v>
      </c>
      <c r="G48" s="100" t="str">
        <f t="shared" si="10"/>
        <v>--</v>
      </c>
      <c r="H48" s="99" t="str">
        <f t="shared" si="13"/>
        <v>*</v>
      </c>
    </row>
    <row r="49" spans="1:8" ht="12.75">
      <c r="A49" s="12" t="s">
        <v>8</v>
      </c>
      <c r="B49" s="25" t="str">
        <f t="shared" si="8"/>
        <v>NA</v>
      </c>
      <c r="D49" s="100" t="str">
        <f t="shared" si="9"/>
        <v>--</v>
      </c>
      <c r="E49" s="100" t="str">
        <f t="shared" si="11"/>
        <v>--</v>
      </c>
      <c r="F49" s="122" t="str">
        <f t="shared" si="12"/>
        <v>--</v>
      </c>
      <c r="G49" s="100" t="str">
        <f t="shared" si="10"/>
        <v>--</v>
      </c>
      <c r="H49" s="99" t="str">
        <f t="shared" si="13"/>
        <v>*</v>
      </c>
    </row>
    <row r="50" spans="1:8" ht="12.75">
      <c r="A50" s="12" t="s">
        <v>9</v>
      </c>
      <c r="B50" s="25" t="str">
        <f t="shared" si="8"/>
        <v>NA</v>
      </c>
      <c r="D50" s="100" t="str">
        <f t="shared" si="9"/>
        <v>--</v>
      </c>
      <c r="E50" s="100" t="str">
        <f t="shared" si="11"/>
        <v>--</v>
      </c>
      <c r="F50" s="122" t="str">
        <f t="shared" si="12"/>
        <v>--</v>
      </c>
      <c r="G50" s="100" t="str">
        <f t="shared" si="10"/>
        <v>--</v>
      </c>
      <c r="H50" s="99" t="str">
        <f t="shared" si="13"/>
        <v>*</v>
      </c>
    </row>
    <row r="51" spans="1:9" ht="12.75">
      <c r="A51" s="187" t="s">
        <v>150</v>
      </c>
      <c r="B51" s="187"/>
      <c r="C51" s="187"/>
      <c r="D51" s="187"/>
      <c r="E51" s="187"/>
      <c r="F51" s="187"/>
      <c r="G51" s="187"/>
      <c r="H51" s="187"/>
      <c r="I51" s="187"/>
    </row>
    <row r="53" spans="1:8" ht="52.5" customHeight="1">
      <c r="A53" s="123">
        <v>1</v>
      </c>
      <c r="B53" s="145" t="s">
        <v>144</v>
      </c>
      <c r="C53" s="145"/>
      <c r="D53" s="145"/>
      <c r="E53" s="145"/>
      <c r="F53" s="145"/>
      <c r="G53" s="145"/>
      <c r="H53" s="145"/>
    </row>
  </sheetData>
  <sheetProtection sheet="1"/>
  <mergeCells count="26">
    <mergeCell ref="A20:J20"/>
    <mergeCell ref="I21:K21"/>
    <mergeCell ref="B22:B23"/>
    <mergeCell ref="E37:F37"/>
    <mergeCell ref="A6:A7"/>
    <mergeCell ref="B6:B7"/>
    <mergeCell ref="D6:E6"/>
    <mergeCell ref="F6:G6"/>
    <mergeCell ref="H6:H7"/>
    <mergeCell ref="B37:B38"/>
    <mergeCell ref="B1:I1"/>
    <mergeCell ref="B2:I2"/>
    <mergeCell ref="B3:E3"/>
    <mergeCell ref="B4:E4"/>
    <mergeCell ref="G5:H5"/>
    <mergeCell ref="I6:I7"/>
    <mergeCell ref="I22:I23"/>
    <mergeCell ref="F22:H22"/>
    <mergeCell ref="J22:J23"/>
    <mergeCell ref="K22:K23"/>
    <mergeCell ref="B53:H53"/>
    <mergeCell ref="L22:L23"/>
    <mergeCell ref="G37:G38"/>
    <mergeCell ref="H37:H38"/>
    <mergeCell ref="D22:E22"/>
    <mergeCell ref="A51:I51"/>
  </mergeCells>
  <conditionalFormatting sqref="B8:B19 B24:B35 B39:B50">
    <cfRule type="cellIs" priority="1" dxfId="10" operator="equal" stopIfTrue="1">
      <formula>"NA"</formula>
    </cfRule>
    <cfRule type="cellIs" priority="2" dxfId="2" operator="equal" stopIfTrue="1">
      <formula>"NOT MET"</formula>
    </cfRule>
    <cfRule type="cellIs" priority="3" dxfId="1" operator="equal" stopIfTrue="1">
      <formula>"MET"</formula>
    </cfRule>
    <cfRule type="cellIs" priority="4" dxfId="0" operator="equal" stopIfTrue="1">
      <formula>"PENDING"</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7" customWidth="1"/>
    <col min="3" max="3" width="0.85546875" style="7" customWidth="1"/>
    <col min="4" max="6" width="10.7109375" style="7" customWidth="1"/>
    <col min="7" max="12" width="10.7109375" style="6" customWidth="1"/>
    <col min="13" max="16384" width="9.140625" style="6" customWidth="1"/>
  </cols>
  <sheetData>
    <row r="1" spans="1:11" ht="15.75" customHeight="1">
      <c r="A1" s="42"/>
      <c r="B1" s="148" t="s">
        <v>135</v>
      </c>
      <c r="C1" s="148"/>
      <c r="D1" s="148"/>
      <c r="E1" s="148"/>
      <c r="F1" s="148"/>
      <c r="G1" s="148"/>
      <c r="H1" s="148"/>
      <c r="I1" s="148"/>
      <c r="J1" s="42"/>
      <c r="K1" s="42"/>
    </row>
    <row r="2" spans="1:11" s="36" customFormat="1" ht="18" customHeight="1">
      <c r="A2" s="48"/>
      <c r="B2" s="149" t="s">
        <v>101</v>
      </c>
      <c r="C2" s="149"/>
      <c r="D2" s="149"/>
      <c r="E2" s="149"/>
      <c r="F2" s="149"/>
      <c r="G2" s="149"/>
      <c r="H2" s="149"/>
      <c r="I2" s="149"/>
      <c r="J2" s="48"/>
      <c r="K2" s="48"/>
    </row>
    <row r="3" spans="1:5" s="39" customFormat="1" ht="14.25">
      <c r="A3" s="39" t="s">
        <v>57</v>
      </c>
      <c r="B3" s="150" t="str">
        <f>'Summary-Overall'!B8</f>
        <v>Sample District</v>
      </c>
      <c r="C3" s="150"/>
      <c r="D3" s="150"/>
      <c r="E3" s="150"/>
    </row>
    <row r="4" spans="2:5" s="39" customFormat="1" ht="14.25">
      <c r="B4" s="150"/>
      <c r="C4" s="150"/>
      <c r="D4" s="150"/>
      <c r="E4" s="150"/>
    </row>
    <row r="5" spans="7:11" ht="15.75" customHeight="1">
      <c r="G5" s="163" t="s">
        <v>51</v>
      </c>
      <c r="H5" s="163"/>
      <c r="I5" s="45">
        <v>0.95</v>
      </c>
      <c r="J5" s="30"/>
      <c r="K5" s="32"/>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C8" s="9"/>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C9" s="9"/>
      <c r="D9" s="95"/>
      <c r="E9" s="95"/>
      <c r="F9" s="95"/>
      <c r="G9" s="95"/>
      <c r="H9" s="96">
        <f>D9+E9+F9+G9</f>
        <v>0</v>
      </c>
      <c r="I9" s="97" t="str">
        <f aca="true" t="shared" si="1" ref="I9:I19">IF(H9=0,"--",ROUND(100*(D9+E9)/H9,0))</f>
        <v>--</v>
      </c>
    </row>
    <row r="10" spans="1:9" ht="12.75">
      <c r="A10" s="14" t="s">
        <v>3</v>
      </c>
      <c r="B10" s="25" t="str">
        <f t="shared" si="0"/>
        <v>NA</v>
      </c>
      <c r="C10" s="9"/>
      <c r="D10" s="95"/>
      <c r="E10" s="95"/>
      <c r="F10" s="95"/>
      <c r="G10" s="95"/>
      <c r="H10" s="96">
        <f aca="true" t="shared" si="2" ref="H10:H19">D10+E10+F10+G10</f>
        <v>0</v>
      </c>
      <c r="I10" s="97" t="str">
        <f t="shared" si="1"/>
        <v>--</v>
      </c>
    </row>
    <row r="11" spans="1:9" ht="12.75">
      <c r="A11" s="14" t="s">
        <v>1</v>
      </c>
      <c r="B11" s="25" t="str">
        <f t="shared" si="0"/>
        <v>NA</v>
      </c>
      <c r="C11" s="9"/>
      <c r="D11" s="95"/>
      <c r="E11" s="95"/>
      <c r="F11" s="95"/>
      <c r="G11" s="95"/>
      <c r="H11" s="96">
        <f t="shared" si="2"/>
        <v>0</v>
      </c>
      <c r="I11" s="97" t="str">
        <f t="shared" si="1"/>
        <v>--</v>
      </c>
    </row>
    <row r="12" spans="1:9" ht="12.75">
      <c r="A12" s="14" t="s">
        <v>4</v>
      </c>
      <c r="B12" s="25" t="str">
        <f t="shared" si="0"/>
        <v>NA</v>
      </c>
      <c r="C12" s="9"/>
      <c r="D12" s="95"/>
      <c r="E12" s="95"/>
      <c r="F12" s="95"/>
      <c r="G12" s="95"/>
      <c r="H12" s="96">
        <f t="shared" si="2"/>
        <v>0</v>
      </c>
      <c r="I12" s="97" t="str">
        <f t="shared" si="1"/>
        <v>--</v>
      </c>
    </row>
    <row r="13" spans="1:9" ht="14.25">
      <c r="A13" s="53" t="s">
        <v>142</v>
      </c>
      <c r="B13" s="25" t="str">
        <f t="shared" si="0"/>
        <v>NA</v>
      </c>
      <c r="C13" s="9"/>
      <c r="D13" s="95"/>
      <c r="E13" s="95"/>
      <c r="F13" s="95"/>
      <c r="G13" s="95"/>
      <c r="H13" s="96">
        <f t="shared" si="2"/>
        <v>0</v>
      </c>
      <c r="I13" s="101" t="s">
        <v>74</v>
      </c>
    </row>
    <row r="14" spans="1:9" ht="14.25">
      <c r="A14" s="53" t="s">
        <v>143</v>
      </c>
      <c r="B14" s="25" t="str">
        <f t="shared" si="0"/>
        <v>NA</v>
      </c>
      <c r="C14" s="9"/>
      <c r="D14" s="95"/>
      <c r="E14" s="95"/>
      <c r="F14" s="95"/>
      <c r="G14" s="95"/>
      <c r="H14" s="96">
        <f t="shared" si="2"/>
        <v>0</v>
      </c>
      <c r="I14" s="101" t="s">
        <v>74</v>
      </c>
    </row>
    <row r="15" spans="1:9" ht="12.75">
      <c r="A15" s="14" t="s">
        <v>5</v>
      </c>
      <c r="B15" s="25" t="str">
        <f t="shared" si="0"/>
        <v>NA</v>
      </c>
      <c r="C15" s="9"/>
      <c r="D15" s="95"/>
      <c r="E15" s="95"/>
      <c r="F15" s="95"/>
      <c r="G15" s="95"/>
      <c r="H15" s="96">
        <f t="shared" si="2"/>
        <v>0</v>
      </c>
      <c r="I15" s="97" t="str">
        <f t="shared" si="1"/>
        <v>--</v>
      </c>
    </row>
    <row r="16" spans="1:9" ht="12.75">
      <c r="A16" s="14" t="s">
        <v>6</v>
      </c>
      <c r="B16" s="25" t="str">
        <f t="shared" si="0"/>
        <v>NA</v>
      </c>
      <c r="C16" s="9"/>
      <c r="D16" s="95"/>
      <c r="E16" s="95"/>
      <c r="F16" s="95"/>
      <c r="G16" s="95"/>
      <c r="H16" s="96">
        <f t="shared" si="2"/>
        <v>0</v>
      </c>
      <c r="I16" s="97" t="str">
        <f t="shared" si="1"/>
        <v>--</v>
      </c>
    </row>
    <row r="17" spans="1:9" ht="12.75">
      <c r="A17" s="14" t="s">
        <v>7</v>
      </c>
      <c r="B17" s="25" t="str">
        <f t="shared" si="0"/>
        <v>NA</v>
      </c>
      <c r="C17" s="9"/>
      <c r="D17" s="95"/>
      <c r="E17" s="95"/>
      <c r="F17" s="95"/>
      <c r="G17" s="95"/>
      <c r="H17" s="96">
        <f t="shared" si="2"/>
        <v>0</v>
      </c>
      <c r="I17" s="97" t="str">
        <f t="shared" si="1"/>
        <v>--</v>
      </c>
    </row>
    <row r="18" spans="1:9" ht="12.75">
      <c r="A18" s="14" t="s">
        <v>8</v>
      </c>
      <c r="B18" s="25" t="str">
        <f t="shared" si="0"/>
        <v>NA</v>
      </c>
      <c r="C18" s="9"/>
      <c r="D18" s="95"/>
      <c r="E18" s="95"/>
      <c r="F18" s="95"/>
      <c r="G18" s="95"/>
      <c r="H18" s="96">
        <f t="shared" si="2"/>
        <v>0</v>
      </c>
      <c r="I18" s="97" t="str">
        <f t="shared" si="1"/>
        <v>--</v>
      </c>
    </row>
    <row r="19" spans="1:9" ht="12.75">
      <c r="A19" s="14" t="s">
        <v>9</v>
      </c>
      <c r="B19" s="25" t="str">
        <f t="shared" si="0"/>
        <v>NA</v>
      </c>
      <c r="C19" s="9"/>
      <c r="D19" s="95"/>
      <c r="E19" s="95"/>
      <c r="F19" s="95"/>
      <c r="G19" s="95"/>
      <c r="H19" s="96">
        <f t="shared" si="2"/>
        <v>0</v>
      </c>
      <c r="I19" s="97" t="str">
        <f t="shared" si="1"/>
        <v>--</v>
      </c>
    </row>
    <row r="20" spans="1:11" ht="12.75" customHeight="1">
      <c r="A20" s="164" t="s">
        <v>152</v>
      </c>
      <c r="B20" s="164"/>
      <c r="C20" s="164"/>
      <c r="D20" s="164"/>
      <c r="E20" s="164"/>
      <c r="F20" s="164"/>
      <c r="G20" s="164"/>
      <c r="H20" s="164"/>
      <c r="I20" s="164"/>
      <c r="J20" s="164"/>
      <c r="K20" s="31"/>
    </row>
    <row r="21" spans="8:11" ht="16.5" customHeight="1">
      <c r="H21" s="163" t="s">
        <v>48</v>
      </c>
      <c r="I21" s="163"/>
      <c r="J21" s="163"/>
      <c r="K21" s="44">
        <v>0.8</v>
      </c>
    </row>
    <row r="22" spans="2:11" ht="12.75" customHeight="1">
      <c r="B22" s="156" t="s">
        <v>15</v>
      </c>
      <c r="C22" s="9"/>
      <c r="D22" s="154" t="s">
        <v>42</v>
      </c>
      <c r="E22" s="159"/>
      <c r="F22" s="154" t="s">
        <v>130</v>
      </c>
      <c r="G22" s="159"/>
      <c r="H22" s="160" t="s">
        <v>38</v>
      </c>
      <c r="I22" s="144" t="s">
        <v>34</v>
      </c>
      <c r="J22" s="144" t="s">
        <v>35</v>
      </c>
      <c r="K22" s="144" t="s">
        <v>36</v>
      </c>
    </row>
    <row r="23" spans="1:11" ht="37.5" customHeight="1">
      <c r="A23" s="37" t="s">
        <v>15</v>
      </c>
      <c r="B23" s="157"/>
      <c r="C23" s="9"/>
      <c r="D23" s="5" t="s">
        <v>32</v>
      </c>
      <c r="E23" s="24" t="s">
        <v>65</v>
      </c>
      <c r="F23" s="5" t="s">
        <v>33</v>
      </c>
      <c r="G23" s="115" t="s">
        <v>65</v>
      </c>
      <c r="H23" s="161"/>
      <c r="I23" s="144"/>
      <c r="J23" s="144"/>
      <c r="K23" s="144"/>
    </row>
    <row r="24" spans="1:12" ht="12.75">
      <c r="A24" s="8" t="s">
        <v>0</v>
      </c>
      <c r="B24" s="25" t="str">
        <f>IF(D24+F24&lt;42,"PENDING",IF(K24&gt;=100*K$21,"MET","NOT MET"))</f>
        <v>PENDING</v>
      </c>
      <c r="C24" s="9"/>
      <c r="D24" s="98"/>
      <c r="E24" s="98"/>
      <c r="F24" s="98"/>
      <c r="G24" s="98"/>
      <c r="H24" s="16" t="str">
        <f>IF(D24+F24&gt;=42,IF(F24&gt;=21,IF(AND(ROUND(100*G24/F24+J24,2)&gt;=100*K$21,ROUND(100*(G24+E24)/(D24+F24)+J24,2)&lt;100*K$21),"2011-2012","2010-2012"),"2010-2012"),"2010-2012")</f>
        <v>2010-2012</v>
      </c>
      <c r="I24" s="99" t="str">
        <f>IF(D24+F24=0,"--",IF(H24="2010-2012",ROUND(100*(E24+G24)/(D24+F24),2),ROUND(100*G24/F24,2)))</f>
        <v>--</v>
      </c>
      <c r="J24" s="99" t="str">
        <f aca="true" t="shared" si="3" ref="J24:J35">IF(D24+F24=0,"--",IF(D24+F24&lt;42,ROUND(233*SQRT(2*K$21*(1-K$21)/42),2),ROUND(233*SQRT(2*K$21*(1-K$21)/(D24+F24)),2)))</f>
        <v>--</v>
      </c>
      <c r="K24" s="99" t="str">
        <f aca="true" t="shared" si="4" ref="K24:K35">IF(D24+F24=0,"--",IF(D24+F24&lt;42,"*",I24+J24))</f>
        <v>--</v>
      </c>
      <c r="L24" s="10"/>
    </row>
    <row r="25" spans="1:12" ht="12.75">
      <c r="A25" s="8" t="s">
        <v>2</v>
      </c>
      <c r="B25" s="25" t="str">
        <f aca="true" t="shared" si="5" ref="B25:B35">IF(D25+F25&lt;42,"NA",IF(K25&gt;=100*K$21,"MET","NOT MET"))</f>
        <v>NA</v>
      </c>
      <c r="C25" s="9"/>
      <c r="D25" s="98"/>
      <c r="E25" s="98"/>
      <c r="F25" s="98"/>
      <c r="G25" s="98"/>
      <c r="H25" s="16" t="str">
        <f aca="true" t="shared" si="6" ref="H25:H35">IF(D25+F25&gt;=42,IF(F25&gt;=21,IF(AND(ROUND(100*G25/F25+J25,2)&gt;=100*K$21,ROUND(100*(G25+E25)/(D25+F25)+J25,2)&lt;100*K$21),"2011-2012","2010-2012"),"2010-2012"),"2010-2012")</f>
        <v>2010-2012</v>
      </c>
      <c r="I25" s="99" t="str">
        <f aca="true" t="shared" si="7" ref="I25:I35">IF(D25+F25=0,"--",IF(H25="2010-2012",ROUND(100*(E25+G25)/(D25+F25),2),ROUND(100*G25/F25,2)))</f>
        <v>--</v>
      </c>
      <c r="J25" s="99" t="str">
        <f t="shared" si="3"/>
        <v>--</v>
      </c>
      <c r="K25" s="99" t="str">
        <f t="shared" si="4"/>
        <v>--</v>
      </c>
      <c r="L25" s="10"/>
    </row>
    <row r="26" spans="1:12" ht="12.75">
      <c r="A26" s="8" t="s">
        <v>3</v>
      </c>
      <c r="B26" s="25" t="str">
        <f t="shared" si="5"/>
        <v>NA</v>
      </c>
      <c r="C26" s="9"/>
      <c r="D26" s="98"/>
      <c r="E26" s="98"/>
      <c r="F26" s="98"/>
      <c r="G26" s="98"/>
      <c r="H26" s="16" t="str">
        <f t="shared" si="6"/>
        <v>2010-2012</v>
      </c>
      <c r="I26" s="99" t="str">
        <f t="shared" si="7"/>
        <v>--</v>
      </c>
      <c r="J26" s="99" t="str">
        <f t="shared" si="3"/>
        <v>--</v>
      </c>
      <c r="K26" s="99" t="str">
        <f t="shared" si="4"/>
        <v>--</v>
      </c>
      <c r="L26" s="10"/>
    </row>
    <row r="27" spans="1:12" ht="12.75">
      <c r="A27" s="8" t="s">
        <v>1</v>
      </c>
      <c r="B27" s="25" t="str">
        <f t="shared" si="5"/>
        <v>NA</v>
      </c>
      <c r="C27" s="9"/>
      <c r="D27" s="98"/>
      <c r="E27" s="98"/>
      <c r="F27" s="98"/>
      <c r="G27" s="98"/>
      <c r="H27" s="16" t="str">
        <f t="shared" si="6"/>
        <v>2010-2012</v>
      </c>
      <c r="I27" s="99" t="str">
        <f t="shared" si="7"/>
        <v>--</v>
      </c>
      <c r="J27" s="99" t="str">
        <f t="shared" si="3"/>
        <v>--</v>
      </c>
      <c r="K27" s="99" t="str">
        <f t="shared" si="4"/>
        <v>--</v>
      </c>
      <c r="L27" s="10"/>
    </row>
    <row r="28" spans="1:12" ht="12.75">
      <c r="A28" s="8" t="s">
        <v>4</v>
      </c>
      <c r="B28" s="25" t="str">
        <f t="shared" si="5"/>
        <v>NA</v>
      </c>
      <c r="C28" s="9"/>
      <c r="D28" s="98"/>
      <c r="E28" s="98"/>
      <c r="F28" s="98"/>
      <c r="G28" s="98"/>
      <c r="H28" s="16" t="str">
        <f t="shared" si="6"/>
        <v>2010-2012</v>
      </c>
      <c r="I28" s="99" t="str">
        <f t="shared" si="7"/>
        <v>--</v>
      </c>
      <c r="J28" s="99" t="str">
        <f t="shared" si="3"/>
        <v>--</v>
      </c>
      <c r="K28" s="99" t="str">
        <f t="shared" si="4"/>
        <v>--</v>
      </c>
      <c r="L28" s="10"/>
    </row>
    <row r="29" spans="1:12" ht="14.25">
      <c r="A29" s="53" t="s">
        <v>142</v>
      </c>
      <c r="B29" s="25" t="str">
        <f t="shared" si="5"/>
        <v>NA</v>
      </c>
      <c r="C29" s="9"/>
      <c r="D29" s="98"/>
      <c r="E29" s="98"/>
      <c r="F29" s="98"/>
      <c r="G29" s="98"/>
      <c r="H29" s="16" t="str">
        <f t="shared" si="6"/>
        <v>2010-2012</v>
      </c>
      <c r="I29" s="99" t="str">
        <f t="shared" si="7"/>
        <v>--</v>
      </c>
      <c r="J29" s="99" t="str">
        <f t="shared" si="3"/>
        <v>--</v>
      </c>
      <c r="K29" s="99" t="str">
        <f t="shared" si="4"/>
        <v>--</v>
      </c>
      <c r="L29" s="10"/>
    </row>
    <row r="30" spans="1:12" ht="14.25">
      <c r="A30" s="53" t="s">
        <v>143</v>
      </c>
      <c r="B30" s="25" t="str">
        <f t="shared" si="5"/>
        <v>NA</v>
      </c>
      <c r="C30" s="9"/>
      <c r="D30" s="98"/>
      <c r="E30" s="98"/>
      <c r="F30" s="98"/>
      <c r="G30" s="98"/>
      <c r="H30" s="16" t="str">
        <f t="shared" si="6"/>
        <v>2010-2012</v>
      </c>
      <c r="I30" s="99" t="str">
        <f t="shared" si="7"/>
        <v>--</v>
      </c>
      <c r="J30" s="99" t="str">
        <f t="shared" si="3"/>
        <v>--</v>
      </c>
      <c r="K30" s="99" t="str">
        <f t="shared" si="4"/>
        <v>--</v>
      </c>
      <c r="L30" s="10"/>
    </row>
    <row r="31" spans="1:12" ht="12.75">
      <c r="A31" s="8" t="s">
        <v>5</v>
      </c>
      <c r="B31" s="25" t="str">
        <f t="shared" si="5"/>
        <v>NA</v>
      </c>
      <c r="C31" s="9"/>
      <c r="D31" s="98"/>
      <c r="E31" s="98"/>
      <c r="F31" s="98"/>
      <c r="G31" s="98"/>
      <c r="H31" s="16" t="str">
        <f t="shared" si="6"/>
        <v>2010-2012</v>
      </c>
      <c r="I31" s="99" t="str">
        <f t="shared" si="7"/>
        <v>--</v>
      </c>
      <c r="J31" s="99" t="str">
        <f t="shared" si="3"/>
        <v>--</v>
      </c>
      <c r="K31" s="99" t="str">
        <f t="shared" si="4"/>
        <v>--</v>
      </c>
      <c r="L31" s="10"/>
    </row>
    <row r="32" spans="1:12" ht="12.75">
      <c r="A32" s="8" t="s">
        <v>6</v>
      </c>
      <c r="B32" s="25" t="str">
        <f t="shared" si="5"/>
        <v>NA</v>
      </c>
      <c r="C32" s="9"/>
      <c r="D32" s="98"/>
      <c r="E32" s="98"/>
      <c r="F32" s="98"/>
      <c r="G32" s="98"/>
      <c r="H32" s="16" t="str">
        <f t="shared" si="6"/>
        <v>2010-2012</v>
      </c>
      <c r="I32" s="99" t="str">
        <f t="shared" si="7"/>
        <v>--</v>
      </c>
      <c r="J32" s="99" t="str">
        <f t="shared" si="3"/>
        <v>--</v>
      </c>
      <c r="K32" s="99" t="str">
        <f t="shared" si="4"/>
        <v>--</v>
      </c>
      <c r="L32" s="10"/>
    </row>
    <row r="33" spans="1:12" ht="12.75">
      <c r="A33" s="8" t="s">
        <v>7</v>
      </c>
      <c r="B33" s="25" t="str">
        <f t="shared" si="5"/>
        <v>NA</v>
      </c>
      <c r="C33" s="9"/>
      <c r="D33" s="98"/>
      <c r="E33" s="98"/>
      <c r="F33" s="98"/>
      <c r="G33" s="98"/>
      <c r="H33" s="16" t="str">
        <f t="shared" si="6"/>
        <v>2010-2012</v>
      </c>
      <c r="I33" s="99" t="str">
        <f t="shared" si="7"/>
        <v>--</v>
      </c>
      <c r="J33" s="99" t="str">
        <f t="shared" si="3"/>
        <v>--</v>
      </c>
      <c r="K33" s="99" t="str">
        <f t="shared" si="4"/>
        <v>--</v>
      </c>
      <c r="L33" s="10"/>
    </row>
    <row r="34" spans="1:12" ht="12.75">
      <c r="A34" s="8" t="s">
        <v>8</v>
      </c>
      <c r="B34" s="25" t="str">
        <f t="shared" si="5"/>
        <v>NA</v>
      </c>
      <c r="C34" s="9"/>
      <c r="D34" s="98"/>
      <c r="E34" s="98"/>
      <c r="F34" s="98"/>
      <c r="G34" s="98"/>
      <c r="H34" s="16" t="str">
        <f t="shared" si="6"/>
        <v>2010-2012</v>
      </c>
      <c r="I34" s="99" t="str">
        <f t="shared" si="7"/>
        <v>--</v>
      </c>
      <c r="J34" s="99" t="str">
        <f t="shared" si="3"/>
        <v>--</v>
      </c>
      <c r="K34" s="99" t="str">
        <f t="shared" si="4"/>
        <v>--</v>
      </c>
      <c r="L34" s="10"/>
    </row>
    <row r="35" spans="1:12" ht="12.75">
      <c r="A35" s="8" t="s">
        <v>9</v>
      </c>
      <c r="B35" s="25" t="str">
        <f t="shared" si="5"/>
        <v>NA</v>
      </c>
      <c r="C35" s="9"/>
      <c r="D35" s="98"/>
      <c r="E35" s="98"/>
      <c r="F35" s="98"/>
      <c r="G35" s="98"/>
      <c r="H35" s="16" t="str">
        <f t="shared" si="6"/>
        <v>2010-2012</v>
      </c>
      <c r="I35" s="99" t="str">
        <f t="shared" si="7"/>
        <v>--</v>
      </c>
      <c r="J35" s="99" t="str">
        <f t="shared" si="3"/>
        <v>--</v>
      </c>
      <c r="K35" s="99" t="str">
        <f t="shared" si="4"/>
        <v>--</v>
      </c>
      <c r="L35" s="10"/>
    </row>
    <row r="37" spans="3:5" ht="12.75" customHeight="1">
      <c r="C37" s="9"/>
      <c r="E37" s="6"/>
    </row>
    <row r="38" spans="1:7" ht="38.25" customHeight="1">
      <c r="A38" s="37" t="s">
        <v>16</v>
      </c>
      <c r="B38" s="116" t="s">
        <v>16</v>
      </c>
      <c r="C38" s="9"/>
      <c r="D38" s="118" t="s">
        <v>137</v>
      </c>
      <c r="E38" s="115" t="s">
        <v>138</v>
      </c>
      <c r="F38" s="116" t="s">
        <v>37</v>
      </c>
      <c r="G38" s="116" t="s">
        <v>39</v>
      </c>
    </row>
    <row r="39" spans="1:7" ht="12.75">
      <c r="A39" s="12" t="s">
        <v>0</v>
      </c>
      <c r="B39" s="25" t="str">
        <f aca="true" t="shared" si="8" ref="B39:B50">IF(OR(B24&lt;&gt;"NOT MET",D24=0,F24=0),"NA",IF(F39&lt;G39,"NOT MET","MET"))</f>
        <v>NA</v>
      </c>
      <c r="C39" s="9"/>
      <c r="D39" s="100" t="str">
        <f aca="true" t="shared" si="9" ref="D39:D50">IF(D24&gt;0,ROUND(100*E24/D24,2),"--")</f>
        <v>--</v>
      </c>
      <c r="E39" s="99" t="str">
        <f>IF(F24&gt;0,ROUND(100*G24/F24,2),"--")</f>
        <v>--</v>
      </c>
      <c r="F39" s="100" t="str">
        <f aca="true" t="shared" si="10" ref="F39:F50">IF(AND(F24&gt;0,D24&gt;0),E39-D39,"--")</f>
        <v>--</v>
      </c>
      <c r="G39" s="99" t="str">
        <f>IF(B24="PENDING","*",IF(AND(D24&gt;0,F24&gt;0),ROUND((100-D39)/10,2),"--"))</f>
        <v>*</v>
      </c>
    </row>
    <row r="40" spans="1:7" ht="12.75">
      <c r="A40" s="12" t="s">
        <v>2</v>
      </c>
      <c r="B40" s="25" t="str">
        <f t="shared" si="8"/>
        <v>NA</v>
      </c>
      <c r="C40" s="9"/>
      <c r="D40" s="100" t="str">
        <f t="shared" si="9"/>
        <v>--</v>
      </c>
      <c r="E40" s="99" t="str">
        <f aca="true" t="shared" si="11" ref="E40:E50">IF(F25&gt;0,ROUND(100*G25/F25,2),"--")</f>
        <v>--</v>
      </c>
      <c r="F40" s="100" t="str">
        <f t="shared" si="10"/>
        <v>--</v>
      </c>
      <c r="G40" s="99" t="str">
        <f aca="true" t="shared" si="12" ref="G40:G50">IF(B25="NA","*",IF(AND(D25&gt;0,F25&gt;0),ROUND((100-D40)/10,2),"--"))</f>
        <v>*</v>
      </c>
    </row>
    <row r="41" spans="1:7" ht="12.75">
      <c r="A41" s="12" t="s">
        <v>3</v>
      </c>
      <c r="B41" s="25" t="str">
        <f t="shared" si="8"/>
        <v>NA</v>
      </c>
      <c r="C41" s="9"/>
      <c r="D41" s="100" t="str">
        <f t="shared" si="9"/>
        <v>--</v>
      </c>
      <c r="E41" s="99" t="str">
        <f t="shared" si="11"/>
        <v>--</v>
      </c>
      <c r="F41" s="100" t="str">
        <f t="shared" si="10"/>
        <v>--</v>
      </c>
      <c r="G41" s="99" t="str">
        <f t="shared" si="12"/>
        <v>*</v>
      </c>
    </row>
    <row r="42" spans="1:7" ht="12.75">
      <c r="A42" s="12" t="s">
        <v>1</v>
      </c>
      <c r="B42" s="25" t="str">
        <f t="shared" si="8"/>
        <v>NA</v>
      </c>
      <c r="C42" s="9"/>
      <c r="D42" s="100" t="str">
        <f t="shared" si="9"/>
        <v>--</v>
      </c>
      <c r="E42" s="99" t="str">
        <f t="shared" si="11"/>
        <v>--</v>
      </c>
      <c r="F42" s="100" t="str">
        <f t="shared" si="10"/>
        <v>--</v>
      </c>
      <c r="G42" s="99" t="str">
        <f t="shared" si="12"/>
        <v>*</v>
      </c>
    </row>
    <row r="43" spans="1:7" ht="12.75">
      <c r="A43" s="12" t="s">
        <v>4</v>
      </c>
      <c r="B43" s="25" t="str">
        <f t="shared" si="8"/>
        <v>NA</v>
      </c>
      <c r="C43" s="9"/>
      <c r="D43" s="100" t="str">
        <f t="shared" si="9"/>
        <v>--</v>
      </c>
      <c r="E43" s="99" t="str">
        <f t="shared" si="11"/>
        <v>--</v>
      </c>
      <c r="F43" s="100" t="str">
        <f t="shared" si="10"/>
        <v>--</v>
      </c>
      <c r="G43" s="99" t="str">
        <f t="shared" si="12"/>
        <v>*</v>
      </c>
    </row>
    <row r="44" spans="1:7" ht="14.25">
      <c r="A44" s="53" t="s">
        <v>142</v>
      </c>
      <c r="B44" s="25" t="str">
        <f t="shared" si="8"/>
        <v>NA</v>
      </c>
      <c r="C44" s="9"/>
      <c r="D44" s="100" t="str">
        <f t="shared" si="9"/>
        <v>--</v>
      </c>
      <c r="E44" s="99" t="str">
        <f t="shared" si="11"/>
        <v>--</v>
      </c>
      <c r="F44" s="100" t="str">
        <f t="shared" si="10"/>
        <v>--</v>
      </c>
      <c r="G44" s="99" t="str">
        <f t="shared" si="12"/>
        <v>*</v>
      </c>
    </row>
    <row r="45" spans="1:7" ht="14.25">
      <c r="A45" s="53" t="s">
        <v>143</v>
      </c>
      <c r="B45" s="25" t="str">
        <f t="shared" si="8"/>
        <v>NA</v>
      </c>
      <c r="C45" s="9"/>
      <c r="D45" s="100" t="str">
        <f t="shared" si="9"/>
        <v>--</v>
      </c>
      <c r="E45" s="99" t="str">
        <f t="shared" si="11"/>
        <v>--</v>
      </c>
      <c r="F45" s="100" t="str">
        <f t="shared" si="10"/>
        <v>--</v>
      </c>
      <c r="G45" s="99" t="str">
        <f t="shared" si="12"/>
        <v>*</v>
      </c>
    </row>
    <row r="46" spans="1:7" ht="12.75">
      <c r="A46" s="12" t="s">
        <v>5</v>
      </c>
      <c r="B46" s="25" t="str">
        <f t="shared" si="8"/>
        <v>NA</v>
      </c>
      <c r="C46" s="9"/>
      <c r="D46" s="100" t="str">
        <f t="shared" si="9"/>
        <v>--</v>
      </c>
      <c r="E46" s="99" t="str">
        <f t="shared" si="11"/>
        <v>--</v>
      </c>
      <c r="F46" s="100" t="str">
        <f t="shared" si="10"/>
        <v>--</v>
      </c>
      <c r="G46" s="99" t="str">
        <f t="shared" si="12"/>
        <v>*</v>
      </c>
    </row>
    <row r="47" spans="1:7" ht="12.75">
      <c r="A47" s="12" t="s">
        <v>6</v>
      </c>
      <c r="B47" s="25" t="str">
        <f t="shared" si="8"/>
        <v>NA</v>
      </c>
      <c r="C47" s="9"/>
      <c r="D47" s="100" t="str">
        <f t="shared" si="9"/>
        <v>--</v>
      </c>
      <c r="E47" s="99" t="str">
        <f t="shared" si="11"/>
        <v>--</v>
      </c>
      <c r="F47" s="100" t="str">
        <f t="shared" si="10"/>
        <v>--</v>
      </c>
      <c r="G47" s="99" t="str">
        <f t="shared" si="12"/>
        <v>*</v>
      </c>
    </row>
    <row r="48" spans="1:7" ht="12.75">
      <c r="A48" s="12" t="s">
        <v>7</v>
      </c>
      <c r="B48" s="25" t="str">
        <f t="shared" si="8"/>
        <v>NA</v>
      </c>
      <c r="C48" s="9"/>
      <c r="D48" s="100" t="str">
        <f t="shared" si="9"/>
        <v>--</v>
      </c>
      <c r="E48" s="99" t="str">
        <f t="shared" si="11"/>
        <v>--</v>
      </c>
      <c r="F48" s="100" t="str">
        <f t="shared" si="10"/>
        <v>--</v>
      </c>
      <c r="G48" s="99" t="str">
        <f t="shared" si="12"/>
        <v>*</v>
      </c>
    </row>
    <row r="49" spans="1:7" ht="12.75">
      <c r="A49" s="12" t="s">
        <v>8</v>
      </c>
      <c r="B49" s="25" t="str">
        <f t="shared" si="8"/>
        <v>NA</v>
      </c>
      <c r="C49" s="9"/>
      <c r="D49" s="100" t="str">
        <f t="shared" si="9"/>
        <v>--</v>
      </c>
      <c r="E49" s="99" t="str">
        <f t="shared" si="11"/>
        <v>--</v>
      </c>
      <c r="F49" s="100" t="str">
        <f t="shared" si="10"/>
        <v>--</v>
      </c>
      <c r="G49" s="99" t="str">
        <f t="shared" si="12"/>
        <v>*</v>
      </c>
    </row>
    <row r="50" spans="1:7" ht="12.75">
      <c r="A50" s="12" t="s">
        <v>9</v>
      </c>
      <c r="B50" s="25" t="str">
        <f t="shared" si="8"/>
        <v>NA</v>
      </c>
      <c r="C50" s="9"/>
      <c r="D50" s="100" t="str">
        <f t="shared" si="9"/>
        <v>--</v>
      </c>
      <c r="E50" s="99" t="str">
        <f t="shared" si="11"/>
        <v>--</v>
      </c>
      <c r="F50" s="100" t="str">
        <f t="shared" si="10"/>
        <v>--</v>
      </c>
      <c r="G50" s="99" t="str">
        <f t="shared" si="12"/>
        <v>*</v>
      </c>
    </row>
    <row r="51" spans="1:8" ht="12.75">
      <c r="A51" s="187" t="s">
        <v>151</v>
      </c>
      <c r="B51" s="187"/>
      <c r="C51" s="187"/>
      <c r="D51" s="187"/>
      <c r="E51" s="187"/>
      <c r="F51" s="187"/>
      <c r="G51" s="187"/>
      <c r="H51" s="187"/>
    </row>
    <row r="53" spans="1:8" ht="53.25" customHeight="1">
      <c r="A53" s="123">
        <v>1</v>
      </c>
      <c r="B53" s="145" t="s">
        <v>144</v>
      </c>
      <c r="C53" s="145"/>
      <c r="D53" s="145"/>
      <c r="E53" s="145"/>
      <c r="F53" s="145"/>
      <c r="G53" s="145"/>
      <c r="H53" s="145"/>
    </row>
  </sheetData>
  <sheetProtection sheet="1"/>
  <mergeCells count="22">
    <mergeCell ref="I22:I23"/>
    <mergeCell ref="H21:J21"/>
    <mergeCell ref="J22:J23"/>
    <mergeCell ref="A20:J20"/>
    <mergeCell ref="H6:H7"/>
    <mergeCell ref="A51:H51"/>
    <mergeCell ref="D22:E22"/>
    <mergeCell ref="B6:B7"/>
    <mergeCell ref="A6:A7"/>
    <mergeCell ref="D6:E6"/>
    <mergeCell ref="G5:H5"/>
    <mergeCell ref="F22:G22"/>
    <mergeCell ref="B53:H53"/>
    <mergeCell ref="I6:I7"/>
    <mergeCell ref="B1:I1"/>
    <mergeCell ref="B2:I2"/>
    <mergeCell ref="K22:K23"/>
    <mergeCell ref="B22:B23"/>
    <mergeCell ref="F6:G6"/>
    <mergeCell ref="B3:E3"/>
    <mergeCell ref="B4:E4"/>
    <mergeCell ref="H22:H23"/>
  </mergeCells>
  <conditionalFormatting sqref="B8:B19 B24:B35 B39:B50">
    <cfRule type="cellIs" priority="13" dxfId="3" operator="equal" stopIfTrue="1">
      <formula>"NA"</formula>
    </cfRule>
    <cfRule type="cellIs" priority="23" dxfId="0" operator="equal" stopIfTrue="1">
      <formula>"PENDING"</formula>
    </cfRule>
    <cfRule type="cellIs" priority="24" dxfId="2" operator="equal" stopIfTrue="1">
      <formula>"NOT MET"</formula>
    </cfRule>
    <cfRule type="cellIs" priority="25" dxfId="1" operator="equal" stopIfTrue="1">
      <formula>"MET"</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23" customWidth="1"/>
    <col min="3" max="3" width="0.85546875" style="23" customWidth="1"/>
    <col min="4" max="6" width="10.7109375" style="23" customWidth="1"/>
    <col min="7" max="12" width="10.7109375" style="6" customWidth="1"/>
    <col min="13" max="16384" width="9.140625" style="6" customWidth="1"/>
  </cols>
  <sheetData>
    <row r="1" spans="1:11" ht="15.75" customHeight="1">
      <c r="A1" s="42"/>
      <c r="B1" s="148" t="s">
        <v>135</v>
      </c>
      <c r="C1" s="148"/>
      <c r="D1" s="148"/>
      <c r="E1" s="148"/>
      <c r="F1" s="148"/>
      <c r="G1" s="148"/>
      <c r="H1" s="148"/>
      <c r="I1" s="148"/>
      <c r="J1" s="42"/>
      <c r="K1" s="42"/>
    </row>
    <row r="2" spans="1:11" s="36" customFormat="1" ht="18" customHeight="1">
      <c r="A2" s="48"/>
      <c r="B2" s="149" t="s">
        <v>100</v>
      </c>
      <c r="C2" s="149"/>
      <c r="D2" s="149"/>
      <c r="E2" s="149"/>
      <c r="F2" s="149"/>
      <c r="G2" s="149"/>
      <c r="H2" s="149"/>
      <c r="I2" s="149"/>
      <c r="J2" s="48"/>
      <c r="K2" s="48"/>
    </row>
    <row r="3" spans="1:5" s="39" customFormat="1" ht="14.25">
      <c r="A3" s="39" t="s">
        <v>57</v>
      </c>
      <c r="B3" s="150" t="str">
        <f>'Summary-Overall'!B8</f>
        <v>Sample District</v>
      </c>
      <c r="C3" s="150"/>
      <c r="D3" s="150"/>
      <c r="E3" s="150"/>
    </row>
    <row r="4" spans="2:5" s="39" customFormat="1" ht="14.25">
      <c r="B4" s="150"/>
      <c r="C4" s="150"/>
      <c r="D4" s="150"/>
      <c r="E4" s="150"/>
    </row>
    <row r="5" spans="7:11" ht="15.75" customHeight="1">
      <c r="G5" s="163" t="s">
        <v>51</v>
      </c>
      <c r="H5" s="163"/>
      <c r="I5" s="45">
        <v>0.95</v>
      </c>
      <c r="J5" s="30"/>
      <c r="K5" s="32"/>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C8" s="9"/>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C9" s="9"/>
      <c r="D9" s="95"/>
      <c r="E9" s="95"/>
      <c r="F9" s="95"/>
      <c r="G9" s="95"/>
      <c r="H9" s="96">
        <f>D9+E9+F9+G9</f>
        <v>0</v>
      </c>
      <c r="I9" s="97" t="str">
        <f aca="true" t="shared" si="1" ref="I9:I19">IF(H9=0,"--",ROUND(100*(D9+E9)/H9,0))</f>
        <v>--</v>
      </c>
    </row>
    <row r="10" spans="1:9" ht="12.75">
      <c r="A10" s="14" t="s">
        <v>3</v>
      </c>
      <c r="B10" s="25" t="str">
        <f t="shared" si="0"/>
        <v>NA</v>
      </c>
      <c r="C10" s="9"/>
      <c r="D10" s="95"/>
      <c r="E10" s="95"/>
      <c r="F10" s="95"/>
      <c r="G10" s="95"/>
      <c r="H10" s="96">
        <f aca="true" t="shared" si="2" ref="H10:H19">D10+E10+F10+G10</f>
        <v>0</v>
      </c>
      <c r="I10" s="97" t="str">
        <f t="shared" si="1"/>
        <v>--</v>
      </c>
    </row>
    <row r="11" spans="1:9" ht="12.75">
      <c r="A11" s="14" t="s">
        <v>1</v>
      </c>
      <c r="B11" s="25" t="str">
        <f t="shared" si="0"/>
        <v>NA</v>
      </c>
      <c r="C11" s="9"/>
      <c r="D11" s="95"/>
      <c r="E11" s="95"/>
      <c r="F11" s="95"/>
      <c r="G11" s="95"/>
      <c r="H11" s="96">
        <f t="shared" si="2"/>
        <v>0</v>
      </c>
      <c r="I11" s="97" t="str">
        <f t="shared" si="1"/>
        <v>--</v>
      </c>
    </row>
    <row r="12" spans="1:9" ht="12.75">
      <c r="A12" s="14" t="s">
        <v>4</v>
      </c>
      <c r="B12" s="25" t="str">
        <f t="shared" si="0"/>
        <v>NA</v>
      </c>
      <c r="C12" s="9"/>
      <c r="D12" s="95"/>
      <c r="E12" s="95"/>
      <c r="F12" s="95"/>
      <c r="G12" s="95"/>
      <c r="H12" s="96">
        <f t="shared" si="2"/>
        <v>0</v>
      </c>
      <c r="I12" s="97" t="str">
        <f t="shared" si="1"/>
        <v>--</v>
      </c>
    </row>
    <row r="13" spans="1:9" ht="14.25">
      <c r="A13" s="53" t="s">
        <v>142</v>
      </c>
      <c r="B13" s="25" t="str">
        <f t="shared" si="0"/>
        <v>NA</v>
      </c>
      <c r="C13" s="9"/>
      <c r="D13" s="95"/>
      <c r="E13" s="95"/>
      <c r="F13" s="95"/>
      <c r="G13" s="95"/>
      <c r="H13" s="96">
        <f t="shared" si="2"/>
        <v>0</v>
      </c>
      <c r="I13" s="97" t="str">
        <f t="shared" si="1"/>
        <v>--</v>
      </c>
    </row>
    <row r="14" spans="1:9" ht="14.25">
      <c r="A14" s="53" t="s">
        <v>143</v>
      </c>
      <c r="B14" s="25" t="str">
        <f t="shared" si="0"/>
        <v>NA</v>
      </c>
      <c r="C14" s="9"/>
      <c r="D14" s="95"/>
      <c r="E14" s="95"/>
      <c r="F14" s="95"/>
      <c r="G14" s="95"/>
      <c r="H14" s="96">
        <f t="shared" si="2"/>
        <v>0</v>
      </c>
      <c r="I14" s="97" t="str">
        <f t="shared" si="1"/>
        <v>--</v>
      </c>
    </row>
    <row r="15" spans="1:9" ht="12.75">
      <c r="A15" s="14" t="s">
        <v>5</v>
      </c>
      <c r="B15" s="25" t="str">
        <f t="shared" si="0"/>
        <v>NA</v>
      </c>
      <c r="C15" s="9"/>
      <c r="D15" s="95"/>
      <c r="E15" s="95"/>
      <c r="F15" s="95"/>
      <c r="G15" s="95"/>
      <c r="H15" s="96">
        <f t="shared" si="2"/>
        <v>0</v>
      </c>
      <c r="I15" s="97" t="str">
        <f t="shared" si="1"/>
        <v>--</v>
      </c>
    </row>
    <row r="16" spans="1:9" ht="12.75">
      <c r="A16" s="14" t="s">
        <v>6</v>
      </c>
      <c r="B16" s="25" t="str">
        <f t="shared" si="0"/>
        <v>NA</v>
      </c>
      <c r="C16" s="9"/>
      <c r="D16" s="95"/>
      <c r="E16" s="95"/>
      <c r="F16" s="95"/>
      <c r="G16" s="95"/>
      <c r="H16" s="96">
        <f t="shared" si="2"/>
        <v>0</v>
      </c>
      <c r="I16" s="97" t="str">
        <f t="shared" si="1"/>
        <v>--</v>
      </c>
    </row>
    <row r="17" spans="1:9" ht="12.75">
      <c r="A17" s="14" t="s">
        <v>7</v>
      </c>
      <c r="B17" s="25" t="str">
        <f t="shared" si="0"/>
        <v>NA</v>
      </c>
      <c r="C17" s="9"/>
      <c r="D17" s="95"/>
      <c r="E17" s="95"/>
      <c r="F17" s="95"/>
      <c r="G17" s="95"/>
      <c r="H17" s="96">
        <f t="shared" si="2"/>
        <v>0</v>
      </c>
      <c r="I17" s="97" t="str">
        <f t="shared" si="1"/>
        <v>--</v>
      </c>
    </row>
    <row r="18" spans="1:9" ht="12.75">
      <c r="A18" s="14" t="s">
        <v>8</v>
      </c>
      <c r="B18" s="25" t="str">
        <f t="shared" si="0"/>
        <v>NA</v>
      </c>
      <c r="C18" s="9"/>
      <c r="D18" s="95"/>
      <c r="E18" s="95"/>
      <c r="F18" s="95"/>
      <c r="G18" s="95"/>
      <c r="H18" s="96">
        <f t="shared" si="2"/>
        <v>0</v>
      </c>
      <c r="I18" s="97" t="str">
        <f t="shared" si="1"/>
        <v>--</v>
      </c>
    </row>
    <row r="19" spans="1:9" ht="12.75">
      <c r="A19" s="14" t="s">
        <v>9</v>
      </c>
      <c r="B19" s="25" t="str">
        <f t="shared" si="0"/>
        <v>NA</v>
      </c>
      <c r="C19" s="9"/>
      <c r="D19" s="95"/>
      <c r="E19" s="95"/>
      <c r="F19" s="95"/>
      <c r="G19" s="95"/>
      <c r="H19" s="96">
        <f t="shared" si="2"/>
        <v>0</v>
      </c>
      <c r="I19" s="97" t="str">
        <f t="shared" si="1"/>
        <v>--</v>
      </c>
    </row>
    <row r="20" spans="1:11" ht="12.75" customHeight="1">
      <c r="A20" s="164" t="s">
        <v>152</v>
      </c>
      <c r="B20" s="164"/>
      <c r="C20" s="164"/>
      <c r="D20" s="164"/>
      <c r="E20" s="164"/>
      <c r="F20" s="164"/>
      <c r="G20" s="164"/>
      <c r="H20" s="164"/>
      <c r="I20" s="164"/>
      <c r="J20" s="164"/>
      <c r="K20" s="31"/>
    </row>
    <row r="21" spans="8:11" ht="16.5" customHeight="1">
      <c r="H21" s="163" t="s">
        <v>48</v>
      </c>
      <c r="I21" s="163"/>
      <c r="J21" s="163"/>
      <c r="K21" s="44">
        <v>0.8</v>
      </c>
    </row>
    <row r="22" spans="2:11" ht="12.75" customHeight="1">
      <c r="B22" s="156" t="s">
        <v>15</v>
      </c>
      <c r="C22" s="9"/>
      <c r="D22" s="154" t="s">
        <v>42</v>
      </c>
      <c r="E22" s="159"/>
      <c r="F22" s="154" t="s">
        <v>130</v>
      </c>
      <c r="G22" s="159"/>
      <c r="H22" s="160" t="s">
        <v>38</v>
      </c>
      <c r="I22" s="144" t="s">
        <v>34</v>
      </c>
      <c r="J22" s="144" t="s">
        <v>35</v>
      </c>
      <c r="K22" s="144" t="s">
        <v>36</v>
      </c>
    </row>
    <row r="23" spans="1:11" ht="37.5" customHeight="1">
      <c r="A23" s="56" t="s">
        <v>15</v>
      </c>
      <c r="B23" s="157"/>
      <c r="C23" s="9"/>
      <c r="D23" s="58" t="s">
        <v>32</v>
      </c>
      <c r="E23" s="59" t="s">
        <v>65</v>
      </c>
      <c r="F23" s="58" t="s">
        <v>33</v>
      </c>
      <c r="G23" s="115" t="s">
        <v>65</v>
      </c>
      <c r="H23" s="161"/>
      <c r="I23" s="144"/>
      <c r="J23" s="144"/>
      <c r="K23" s="144"/>
    </row>
    <row r="24" spans="1:12" ht="12.75">
      <c r="A24" s="8" t="s">
        <v>0</v>
      </c>
      <c r="B24" s="25" t="str">
        <f>IF(D24+F24&lt;42,"PENDING",IF(K24&gt;=100*K$21,"MET","NOT MET"))</f>
        <v>PENDING</v>
      </c>
      <c r="C24" s="9"/>
      <c r="D24" s="98"/>
      <c r="E24" s="98"/>
      <c r="F24" s="98"/>
      <c r="G24" s="98"/>
      <c r="H24" s="16" t="str">
        <f>IF(D24+F24&gt;=42,IF(F24&gt;=21,IF(AND(ROUND(100*G24/F24+J24,2)&gt;=100*K$21,ROUND(100*(G24+E24)/(D24+F24)+J24,2)&lt;100*K$21),"2011-2012","2010-2012"),"2010-2012"),"2010-2012")</f>
        <v>2010-2012</v>
      </c>
      <c r="I24" s="99" t="str">
        <f>IF(D24+F24=0,"--",IF(H24="2010-2012",ROUND(100*(E24+G24)/(D24+F24),2),ROUND(100*G24/F24,2)))</f>
        <v>--</v>
      </c>
      <c r="J24" s="99" t="str">
        <f aca="true" t="shared" si="3" ref="J24:J35">IF(D24+F24=0,"--",IF(D24+F24&lt;42,ROUND(233*SQRT(2*K$21*(1-K$21)/42),2),ROUND(233*SQRT(2*K$21*(1-K$21)/(D24+F24)),2)))</f>
        <v>--</v>
      </c>
      <c r="K24" s="99" t="str">
        <f aca="true" t="shared" si="4" ref="K24:K35">IF(D24+F24=0,"--",IF(D24+F24&lt;42,"*",I24+J24))</f>
        <v>--</v>
      </c>
      <c r="L24" s="10"/>
    </row>
    <row r="25" spans="1:12" ht="12.75">
      <c r="A25" s="8" t="s">
        <v>2</v>
      </c>
      <c r="B25" s="25" t="str">
        <f aca="true" t="shared" si="5" ref="B25:B35">IF(D25+F25&lt;42,"NA",IF(K25&gt;=100*K$21,"MET","NOT MET"))</f>
        <v>NA</v>
      </c>
      <c r="C25" s="9"/>
      <c r="D25" s="98"/>
      <c r="E25" s="98"/>
      <c r="F25" s="98"/>
      <c r="G25" s="98"/>
      <c r="H25" s="16" t="str">
        <f aca="true" t="shared" si="6" ref="H25:H35">IF(D25+F25&gt;=42,IF(F25&gt;=21,IF(AND(ROUND(100*G25/F25+J25,2)&gt;=100*K$21,ROUND(100*(G25+E25)/(D25+F25)+J25,2)&lt;100*K$21),"2011-2012","2010-2012"),"2010-2012"),"2010-2012")</f>
        <v>2010-2012</v>
      </c>
      <c r="I25" s="99" t="str">
        <f aca="true" t="shared" si="7" ref="I25:I35">IF(D25+F25=0,"--",IF(H25="2010-2012",ROUND(100*(E25+G25)/(D25+F25),2),ROUND(100*G25/F25,2)))</f>
        <v>--</v>
      </c>
      <c r="J25" s="99" t="str">
        <f t="shared" si="3"/>
        <v>--</v>
      </c>
      <c r="K25" s="99" t="str">
        <f t="shared" si="4"/>
        <v>--</v>
      </c>
      <c r="L25" s="10"/>
    </row>
    <row r="26" spans="1:12" ht="12.75">
      <c r="A26" s="8" t="s">
        <v>3</v>
      </c>
      <c r="B26" s="25" t="str">
        <f t="shared" si="5"/>
        <v>NA</v>
      </c>
      <c r="C26" s="9"/>
      <c r="D26" s="98"/>
      <c r="E26" s="98"/>
      <c r="F26" s="98"/>
      <c r="G26" s="98"/>
      <c r="H26" s="16" t="str">
        <f t="shared" si="6"/>
        <v>2010-2012</v>
      </c>
      <c r="I26" s="99" t="str">
        <f t="shared" si="7"/>
        <v>--</v>
      </c>
      <c r="J26" s="99" t="str">
        <f t="shared" si="3"/>
        <v>--</v>
      </c>
      <c r="K26" s="99" t="str">
        <f t="shared" si="4"/>
        <v>--</v>
      </c>
      <c r="L26" s="10"/>
    </row>
    <row r="27" spans="1:12" ht="12.75">
      <c r="A27" s="8" t="s">
        <v>1</v>
      </c>
      <c r="B27" s="25" t="str">
        <f t="shared" si="5"/>
        <v>NA</v>
      </c>
      <c r="C27" s="9"/>
      <c r="D27" s="98"/>
      <c r="E27" s="98"/>
      <c r="F27" s="98"/>
      <c r="G27" s="98"/>
      <c r="H27" s="16" t="str">
        <f t="shared" si="6"/>
        <v>2010-2012</v>
      </c>
      <c r="I27" s="99" t="str">
        <f t="shared" si="7"/>
        <v>--</v>
      </c>
      <c r="J27" s="99" t="str">
        <f t="shared" si="3"/>
        <v>--</v>
      </c>
      <c r="K27" s="99" t="str">
        <f t="shared" si="4"/>
        <v>--</v>
      </c>
      <c r="L27" s="10"/>
    </row>
    <row r="28" spans="1:12" ht="12.75">
      <c r="A28" s="8" t="s">
        <v>4</v>
      </c>
      <c r="B28" s="25" t="str">
        <f t="shared" si="5"/>
        <v>NA</v>
      </c>
      <c r="C28" s="9"/>
      <c r="D28" s="98"/>
      <c r="E28" s="98"/>
      <c r="F28" s="98"/>
      <c r="G28" s="98"/>
      <c r="H28" s="16" t="str">
        <f t="shared" si="6"/>
        <v>2010-2012</v>
      </c>
      <c r="I28" s="99" t="str">
        <f t="shared" si="7"/>
        <v>--</v>
      </c>
      <c r="J28" s="99" t="str">
        <f t="shared" si="3"/>
        <v>--</v>
      </c>
      <c r="K28" s="99" t="str">
        <f t="shared" si="4"/>
        <v>--</v>
      </c>
      <c r="L28" s="10"/>
    </row>
    <row r="29" spans="1:12" ht="14.25">
      <c r="A29" s="53" t="s">
        <v>142</v>
      </c>
      <c r="B29" s="25" t="str">
        <f t="shared" si="5"/>
        <v>NA</v>
      </c>
      <c r="C29" s="9"/>
      <c r="D29" s="98"/>
      <c r="E29" s="98"/>
      <c r="F29" s="98"/>
      <c r="G29" s="98"/>
      <c r="H29" s="16" t="str">
        <f t="shared" si="6"/>
        <v>2010-2012</v>
      </c>
      <c r="I29" s="99" t="str">
        <f t="shared" si="7"/>
        <v>--</v>
      </c>
      <c r="J29" s="99" t="str">
        <f t="shared" si="3"/>
        <v>--</v>
      </c>
      <c r="K29" s="99" t="str">
        <f t="shared" si="4"/>
        <v>--</v>
      </c>
      <c r="L29" s="10"/>
    </row>
    <row r="30" spans="1:12" ht="14.25">
      <c r="A30" s="53" t="s">
        <v>143</v>
      </c>
      <c r="B30" s="25" t="str">
        <f t="shared" si="5"/>
        <v>NA</v>
      </c>
      <c r="C30" s="9"/>
      <c r="D30" s="98"/>
      <c r="E30" s="98"/>
      <c r="F30" s="98"/>
      <c r="G30" s="98"/>
      <c r="H30" s="16" t="str">
        <f t="shared" si="6"/>
        <v>2010-2012</v>
      </c>
      <c r="I30" s="99" t="str">
        <f t="shared" si="7"/>
        <v>--</v>
      </c>
      <c r="J30" s="99" t="str">
        <f t="shared" si="3"/>
        <v>--</v>
      </c>
      <c r="K30" s="99" t="str">
        <f t="shared" si="4"/>
        <v>--</v>
      </c>
      <c r="L30" s="10"/>
    </row>
    <row r="31" spans="1:12" ht="12.75">
      <c r="A31" s="8" t="s">
        <v>5</v>
      </c>
      <c r="B31" s="25" t="str">
        <f t="shared" si="5"/>
        <v>NA</v>
      </c>
      <c r="C31" s="9"/>
      <c r="D31" s="98"/>
      <c r="E31" s="98"/>
      <c r="F31" s="98"/>
      <c r="G31" s="98"/>
      <c r="H31" s="16" t="str">
        <f t="shared" si="6"/>
        <v>2010-2012</v>
      </c>
      <c r="I31" s="99" t="str">
        <f t="shared" si="7"/>
        <v>--</v>
      </c>
      <c r="J31" s="99" t="str">
        <f t="shared" si="3"/>
        <v>--</v>
      </c>
      <c r="K31" s="99" t="str">
        <f t="shared" si="4"/>
        <v>--</v>
      </c>
      <c r="L31" s="10"/>
    </row>
    <row r="32" spans="1:12" ht="12.75">
      <c r="A32" s="8" t="s">
        <v>6</v>
      </c>
      <c r="B32" s="25" t="str">
        <f t="shared" si="5"/>
        <v>NA</v>
      </c>
      <c r="C32" s="9"/>
      <c r="D32" s="98"/>
      <c r="E32" s="98"/>
      <c r="F32" s="98"/>
      <c r="G32" s="98"/>
      <c r="H32" s="16" t="str">
        <f t="shared" si="6"/>
        <v>2010-2012</v>
      </c>
      <c r="I32" s="99" t="str">
        <f t="shared" si="7"/>
        <v>--</v>
      </c>
      <c r="J32" s="99" t="str">
        <f t="shared" si="3"/>
        <v>--</v>
      </c>
      <c r="K32" s="99" t="str">
        <f t="shared" si="4"/>
        <v>--</v>
      </c>
      <c r="L32" s="10"/>
    </row>
    <row r="33" spans="1:12" ht="12.75">
      <c r="A33" s="8" t="s">
        <v>7</v>
      </c>
      <c r="B33" s="25" t="str">
        <f t="shared" si="5"/>
        <v>NA</v>
      </c>
      <c r="C33" s="9"/>
      <c r="D33" s="98"/>
      <c r="E33" s="98"/>
      <c r="F33" s="98"/>
      <c r="G33" s="98"/>
      <c r="H33" s="16" t="str">
        <f t="shared" si="6"/>
        <v>2010-2012</v>
      </c>
      <c r="I33" s="99" t="str">
        <f t="shared" si="7"/>
        <v>--</v>
      </c>
      <c r="J33" s="99" t="str">
        <f t="shared" si="3"/>
        <v>--</v>
      </c>
      <c r="K33" s="99" t="str">
        <f t="shared" si="4"/>
        <v>--</v>
      </c>
      <c r="L33" s="10"/>
    </row>
    <row r="34" spans="1:12" ht="12.75">
      <c r="A34" s="8" t="s">
        <v>8</v>
      </c>
      <c r="B34" s="25" t="str">
        <f t="shared" si="5"/>
        <v>NA</v>
      </c>
      <c r="C34" s="9"/>
      <c r="D34" s="98"/>
      <c r="E34" s="98"/>
      <c r="F34" s="98"/>
      <c r="G34" s="98"/>
      <c r="H34" s="16" t="str">
        <f t="shared" si="6"/>
        <v>2010-2012</v>
      </c>
      <c r="I34" s="99" t="str">
        <f t="shared" si="7"/>
        <v>--</v>
      </c>
      <c r="J34" s="99" t="str">
        <f t="shared" si="3"/>
        <v>--</v>
      </c>
      <c r="K34" s="99" t="str">
        <f t="shared" si="4"/>
        <v>--</v>
      </c>
      <c r="L34" s="10"/>
    </row>
    <row r="35" spans="1:12" ht="12.75">
      <c r="A35" s="8" t="s">
        <v>9</v>
      </c>
      <c r="B35" s="25" t="str">
        <f t="shared" si="5"/>
        <v>NA</v>
      </c>
      <c r="C35" s="9"/>
      <c r="D35" s="98"/>
      <c r="E35" s="98"/>
      <c r="F35" s="98"/>
      <c r="G35" s="98"/>
      <c r="H35" s="16" t="str">
        <f t="shared" si="6"/>
        <v>2010-2012</v>
      </c>
      <c r="I35" s="99" t="str">
        <f t="shared" si="7"/>
        <v>--</v>
      </c>
      <c r="J35" s="99" t="str">
        <f t="shared" si="3"/>
        <v>--</v>
      </c>
      <c r="K35" s="99" t="str">
        <f t="shared" si="4"/>
        <v>--</v>
      </c>
      <c r="L35" s="10"/>
    </row>
    <row r="37" spans="3:5" ht="12.75" customHeight="1">
      <c r="C37" s="9"/>
      <c r="E37" s="6"/>
    </row>
    <row r="38" spans="1:7" ht="38.25" customHeight="1">
      <c r="A38" s="56" t="s">
        <v>16</v>
      </c>
      <c r="B38" s="116" t="s">
        <v>16</v>
      </c>
      <c r="C38" s="9"/>
      <c r="D38" s="118" t="s">
        <v>137</v>
      </c>
      <c r="E38" s="115" t="s">
        <v>138</v>
      </c>
      <c r="F38" s="116" t="s">
        <v>37</v>
      </c>
      <c r="G38" s="116" t="s">
        <v>39</v>
      </c>
    </row>
    <row r="39" spans="1:7" ht="12.75">
      <c r="A39" s="12" t="s">
        <v>0</v>
      </c>
      <c r="B39" s="25" t="str">
        <f aca="true" t="shared" si="8" ref="B39:B50">IF(OR(B24&lt;&gt;"NOT MET",D24=0,F24=0),"NA",IF(F39&lt;G39,"NOT MET","MET"))</f>
        <v>NA</v>
      </c>
      <c r="C39" s="9"/>
      <c r="D39" s="100" t="str">
        <f aca="true" t="shared" si="9" ref="D39:D50">IF(D24&gt;0,ROUND(100*E24/D24,2),"--")</f>
        <v>--</v>
      </c>
      <c r="E39" s="99" t="str">
        <f>IF(F24&gt;0,ROUND(100*G24/F24,2),"--")</f>
        <v>--</v>
      </c>
      <c r="F39" s="100" t="str">
        <f aca="true" t="shared" si="10" ref="F39:F50">IF(AND(F24&gt;0,D24&gt;0),E39-D39,"--")</f>
        <v>--</v>
      </c>
      <c r="G39" s="99" t="str">
        <f>IF(B24="PENDING","*",IF(AND(D24&gt;0,F24&gt;0),ROUND((100-D39)/10,2),"--"))</f>
        <v>*</v>
      </c>
    </row>
    <row r="40" spans="1:7" ht="12.75">
      <c r="A40" s="12" t="s">
        <v>2</v>
      </c>
      <c r="B40" s="25" t="str">
        <f t="shared" si="8"/>
        <v>NA</v>
      </c>
      <c r="C40" s="9"/>
      <c r="D40" s="100" t="str">
        <f t="shared" si="9"/>
        <v>--</v>
      </c>
      <c r="E40" s="99" t="str">
        <f aca="true" t="shared" si="11" ref="E40:E50">IF(F25&gt;0,ROUND(100*G25/F25,2),"--")</f>
        <v>--</v>
      </c>
      <c r="F40" s="100" t="str">
        <f t="shared" si="10"/>
        <v>--</v>
      </c>
      <c r="G40" s="99" t="str">
        <f aca="true" t="shared" si="12" ref="G40:G50">IF(B25="NA","*",IF(AND(D25&gt;0,F25&gt;0),ROUND((100-D40)/10,2),"--"))</f>
        <v>*</v>
      </c>
    </row>
    <row r="41" spans="1:7" ht="12.75">
      <c r="A41" s="12" t="s">
        <v>3</v>
      </c>
      <c r="B41" s="25" t="str">
        <f t="shared" si="8"/>
        <v>NA</v>
      </c>
      <c r="C41" s="9"/>
      <c r="D41" s="100" t="str">
        <f t="shared" si="9"/>
        <v>--</v>
      </c>
      <c r="E41" s="99" t="str">
        <f t="shared" si="11"/>
        <v>--</v>
      </c>
      <c r="F41" s="100" t="str">
        <f t="shared" si="10"/>
        <v>--</v>
      </c>
      <c r="G41" s="99" t="str">
        <f t="shared" si="12"/>
        <v>*</v>
      </c>
    </row>
    <row r="42" spans="1:7" ht="12.75">
      <c r="A42" s="12" t="s">
        <v>1</v>
      </c>
      <c r="B42" s="25" t="str">
        <f t="shared" si="8"/>
        <v>NA</v>
      </c>
      <c r="C42" s="9"/>
      <c r="D42" s="100" t="str">
        <f t="shared" si="9"/>
        <v>--</v>
      </c>
      <c r="E42" s="99" t="str">
        <f t="shared" si="11"/>
        <v>--</v>
      </c>
      <c r="F42" s="100" t="str">
        <f t="shared" si="10"/>
        <v>--</v>
      </c>
      <c r="G42" s="99" t="str">
        <f t="shared" si="12"/>
        <v>*</v>
      </c>
    </row>
    <row r="43" spans="1:7" ht="12.75">
      <c r="A43" s="12" t="s">
        <v>4</v>
      </c>
      <c r="B43" s="25" t="str">
        <f t="shared" si="8"/>
        <v>NA</v>
      </c>
      <c r="C43" s="9"/>
      <c r="D43" s="100" t="str">
        <f t="shared" si="9"/>
        <v>--</v>
      </c>
      <c r="E43" s="99" t="str">
        <f t="shared" si="11"/>
        <v>--</v>
      </c>
      <c r="F43" s="100" t="str">
        <f t="shared" si="10"/>
        <v>--</v>
      </c>
      <c r="G43" s="99" t="str">
        <f t="shared" si="12"/>
        <v>*</v>
      </c>
    </row>
    <row r="44" spans="1:7" ht="14.25">
      <c r="A44" s="53" t="s">
        <v>142</v>
      </c>
      <c r="B44" s="25" t="str">
        <f t="shared" si="8"/>
        <v>NA</v>
      </c>
      <c r="C44" s="9"/>
      <c r="D44" s="100" t="str">
        <f t="shared" si="9"/>
        <v>--</v>
      </c>
      <c r="E44" s="99" t="str">
        <f t="shared" si="11"/>
        <v>--</v>
      </c>
      <c r="F44" s="100" t="str">
        <f t="shared" si="10"/>
        <v>--</v>
      </c>
      <c r="G44" s="99" t="str">
        <f t="shared" si="12"/>
        <v>*</v>
      </c>
    </row>
    <row r="45" spans="1:7" ht="14.25">
      <c r="A45" s="53" t="s">
        <v>143</v>
      </c>
      <c r="B45" s="25" t="str">
        <f t="shared" si="8"/>
        <v>NA</v>
      </c>
      <c r="C45" s="9"/>
      <c r="D45" s="100" t="str">
        <f t="shared" si="9"/>
        <v>--</v>
      </c>
      <c r="E45" s="99" t="str">
        <f t="shared" si="11"/>
        <v>--</v>
      </c>
      <c r="F45" s="100" t="str">
        <f t="shared" si="10"/>
        <v>--</v>
      </c>
      <c r="G45" s="99" t="str">
        <f t="shared" si="12"/>
        <v>*</v>
      </c>
    </row>
    <row r="46" spans="1:7" ht="12.75">
      <c r="A46" s="12" t="s">
        <v>5</v>
      </c>
      <c r="B46" s="25" t="str">
        <f t="shared" si="8"/>
        <v>NA</v>
      </c>
      <c r="C46" s="9"/>
      <c r="D46" s="100" t="str">
        <f t="shared" si="9"/>
        <v>--</v>
      </c>
      <c r="E46" s="99" t="str">
        <f t="shared" si="11"/>
        <v>--</v>
      </c>
      <c r="F46" s="100" t="str">
        <f t="shared" si="10"/>
        <v>--</v>
      </c>
      <c r="G46" s="99" t="str">
        <f t="shared" si="12"/>
        <v>*</v>
      </c>
    </row>
    <row r="47" spans="1:7" ht="12.75">
      <c r="A47" s="12" t="s">
        <v>6</v>
      </c>
      <c r="B47" s="25" t="str">
        <f t="shared" si="8"/>
        <v>NA</v>
      </c>
      <c r="C47" s="9"/>
      <c r="D47" s="100" t="str">
        <f t="shared" si="9"/>
        <v>--</v>
      </c>
      <c r="E47" s="99" t="str">
        <f t="shared" si="11"/>
        <v>--</v>
      </c>
      <c r="F47" s="100" t="str">
        <f t="shared" si="10"/>
        <v>--</v>
      </c>
      <c r="G47" s="99" t="str">
        <f t="shared" si="12"/>
        <v>*</v>
      </c>
    </row>
    <row r="48" spans="1:7" ht="12.75">
      <c r="A48" s="12" t="s">
        <v>7</v>
      </c>
      <c r="B48" s="25" t="str">
        <f t="shared" si="8"/>
        <v>NA</v>
      </c>
      <c r="C48" s="9"/>
      <c r="D48" s="100" t="str">
        <f t="shared" si="9"/>
        <v>--</v>
      </c>
      <c r="E48" s="99" t="str">
        <f t="shared" si="11"/>
        <v>--</v>
      </c>
      <c r="F48" s="100" t="str">
        <f t="shared" si="10"/>
        <v>--</v>
      </c>
      <c r="G48" s="99" t="str">
        <f t="shared" si="12"/>
        <v>*</v>
      </c>
    </row>
    <row r="49" spans="1:7" ht="12.75">
      <c r="A49" s="12" t="s">
        <v>8</v>
      </c>
      <c r="B49" s="25" t="str">
        <f t="shared" si="8"/>
        <v>NA</v>
      </c>
      <c r="C49" s="9"/>
      <c r="D49" s="100" t="str">
        <f t="shared" si="9"/>
        <v>--</v>
      </c>
      <c r="E49" s="99" t="str">
        <f t="shared" si="11"/>
        <v>--</v>
      </c>
      <c r="F49" s="100" t="str">
        <f t="shared" si="10"/>
        <v>--</v>
      </c>
      <c r="G49" s="99" t="str">
        <f t="shared" si="12"/>
        <v>*</v>
      </c>
    </row>
    <row r="50" spans="1:7" ht="12.75">
      <c r="A50" s="12" t="s">
        <v>9</v>
      </c>
      <c r="B50" s="25" t="str">
        <f t="shared" si="8"/>
        <v>NA</v>
      </c>
      <c r="C50" s="9"/>
      <c r="D50" s="100" t="str">
        <f t="shared" si="9"/>
        <v>--</v>
      </c>
      <c r="E50" s="99" t="str">
        <f t="shared" si="11"/>
        <v>--</v>
      </c>
      <c r="F50" s="100" t="str">
        <f t="shared" si="10"/>
        <v>--</v>
      </c>
      <c r="G50" s="99" t="str">
        <f t="shared" si="12"/>
        <v>*</v>
      </c>
    </row>
    <row r="51" spans="1:8" ht="12.75">
      <c r="A51" s="187" t="s">
        <v>151</v>
      </c>
      <c r="B51" s="187"/>
      <c r="C51" s="187"/>
      <c r="D51" s="187"/>
      <c r="E51" s="187"/>
      <c r="F51" s="187"/>
      <c r="G51" s="187"/>
      <c r="H51" s="187"/>
    </row>
    <row r="53" spans="1:8" ht="52.5" customHeight="1">
      <c r="A53" s="123">
        <v>1</v>
      </c>
      <c r="B53" s="145" t="s">
        <v>144</v>
      </c>
      <c r="C53" s="145"/>
      <c r="D53" s="145"/>
      <c r="E53" s="145"/>
      <c r="F53" s="145"/>
      <c r="G53" s="145"/>
      <c r="H53" s="145"/>
    </row>
  </sheetData>
  <sheetProtection sheet="1"/>
  <mergeCells count="22">
    <mergeCell ref="H6:H7"/>
    <mergeCell ref="A51:H51"/>
    <mergeCell ref="H22:H23"/>
    <mergeCell ref="B1:I1"/>
    <mergeCell ref="B2:I2"/>
    <mergeCell ref="B3:E3"/>
    <mergeCell ref="B4:E4"/>
    <mergeCell ref="G5:H5"/>
    <mergeCell ref="F22:G22"/>
    <mergeCell ref="B6:B7"/>
    <mergeCell ref="D6:E6"/>
    <mergeCell ref="F6:G6"/>
    <mergeCell ref="B53:H53"/>
    <mergeCell ref="K22:K23"/>
    <mergeCell ref="I6:I7"/>
    <mergeCell ref="A20:J20"/>
    <mergeCell ref="H21:J21"/>
    <mergeCell ref="B22:B23"/>
    <mergeCell ref="D22:E22"/>
    <mergeCell ref="I22:I23"/>
    <mergeCell ref="J22:J23"/>
    <mergeCell ref="A6:A7"/>
  </mergeCells>
  <conditionalFormatting sqref="B8:B19 B24:B35 B39:B50">
    <cfRule type="cellIs" priority="13" dxfId="3" operator="equal" stopIfTrue="1">
      <formula>"NA"</formula>
    </cfRule>
    <cfRule type="cellIs" priority="14" dxfId="0" operator="equal" stopIfTrue="1">
      <formula>"PENDING"</formula>
    </cfRule>
    <cfRule type="cellIs" priority="15" dxfId="2" operator="equal" stopIfTrue="1">
      <formula>"NOT MET"</formula>
    </cfRule>
    <cfRule type="cellIs" priority="16" dxfId="1" operator="equal" stopIfTrue="1">
      <formula>"MET"</formula>
    </cfRule>
  </conditionalFormatting>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53"/>
  <sheetViews>
    <sheetView zoomScalePageLayoutView="0" workbookViewId="0" topLeftCell="A1">
      <selection activeCell="D8" sqref="D8"/>
    </sheetView>
  </sheetViews>
  <sheetFormatPr defaultColWidth="9.140625" defaultRowHeight="12.75"/>
  <cols>
    <col min="1" max="1" width="28.7109375" style="6" customWidth="1"/>
    <col min="2" max="2" width="12.7109375" style="23" customWidth="1"/>
    <col min="3" max="3" width="0.85546875" style="23" customWidth="1"/>
    <col min="4" max="6" width="10.7109375" style="23" customWidth="1"/>
    <col min="7" max="12" width="10.7109375" style="6" customWidth="1"/>
    <col min="13" max="16384" width="9.140625" style="6" customWidth="1"/>
  </cols>
  <sheetData>
    <row r="1" spans="1:11" ht="15.75" customHeight="1">
      <c r="A1" s="42"/>
      <c r="B1" s="148" t="s">
        <v>135</v>
      </c>
      <c r="C1" s="148"/>
      <c r="D1" s="148"/>
      <c r="E1" s="148"/>
      <c r="F1" s="148"/>
      <c r="G1" s="148"/>
      <c r="H1" s="148"/>
      <c r="I1" s="148"/>
      <c r="J1" s="42"/>
      <c r="K1" s="42"/>
    </row>
    <row r="2" spans="1:11" s="36" customFormat="1" ht="18" customHeight="1">
      <c r="A2" s="48"/>
      <c r="B2" s="149" t="s">
        <v>99</v>
      </c>
      <c r="C2" s="149"/>
      <c r="D2" s="149"/>
      <c r="E2" s="149"/>
      <c r="F2" s="149"/>
      <c r="G2" s="149"/>
      <c r="H2" s="149"/>
      <c r="I2" s="149"/>
      <c r="J2" s="48"/>
      <c r="K2" s="48"/>
    </row>
    <row r="3" spans="1:5" s="39" customFormat="1" ht="14.25">
      <c r="A3" s="39" t="s">
        <v>57</v>
      </c>
      <c r="B3" s="166" t="str">
        <f>'Summary-Overall'!B8</f>
        <v>Sample District</v>
      </c>
      <c r="C3" s="166"/>
      <c r="D3" s="166"/>
      <c r="E3" s="166"/>
    </row>
    <row r="4" spans="2:5" s="39" customFormat="1" ht="14.25">
      <c r="B4" s="166"/>
      <c r="C4" s="166"/>
      <c r="D4" s="166"/>
      <c r="E4" s="166"/>
    </row>
    <row r="5" spans="7:11" ht="15.75" customHeight="1">
      <c r="G5" s="163" t="s">
        <v>51</v>
      </c>
      <c r="H5" s="163"/>
      <c r="I5" s="45">
        <v>0.95</v>
      </c>
      <c r="J5" s="30"/>
      <c r="K5" s="32"/>
    </row>
    <row r="6" spans="1:9" ht="12.75" customHeight="1">
      <c r="A6" s="147" t="s">
        <v>14</v>
      </c>
      <c r="B6" s="144" t="s">
        <v>14</v>
      </c>
      <c r="D6" s="144" t="s">
        <v>14</v>
      </c>
      <c r="E6" s="144"/>
      <c r="F6" s="144" t="s">
        <v>40</v>
      </c>
      <c r="G6" s="144"/>
      <c r="H6" s="160" t="s">
        <v>44</v>
      </c>
      <c r="I6" s="160" t="s">
        <v>45</v>
      </c>
    </row>
    <row r="7" spans="1:9" ht="12.75">
      <c r="A7" s="165"/>
      <c r="B7" s="144"/>
      <c r="D7" s="119" t="s">
        <v>41</v>
      </c>
      <c r="E7" s="119" t="s">
        <v>131</v>
      </c>
      <c r="F7" s="119" t="s">
        <v>41</v>
      </c>
      <c r="G7" s="119" t="s">
        <v>131</v>
      </c>
      <c r="H7" s="161"/>
      <c r="I7" s="161"/>
    </row>
    <row r="8" spans="1:9" ht="12.75">
      <c r="A8" s="14" t="s">
        <v>0</v>
      </c>
      <c r="B8" s="25" t="str">
        <f>IF(D8+E8&lt;40,"PENDING",IF(I8&gt;=100*I$5,"MET",IF(E8+G8&gt;0,IF(ROUND(100*E8/(E8+G8),0)&gt;=100*I$5,"MET","NOT MET"),"NOT MET")))</f>
        <v>PENDING</v>
      </c>
      <c r="C8" s="9"/>
      <c r="D8" s="95"/>
      <c r="E8" s="95"/>
      <c r="F8" s="95"/>
      <c r="G8" s="95"/>
      <c r="H8" s="96">
        <f>D8+E8+F8+G8</f>
        <v>0</v>
      </c>
      <c r="I8" s="97" t="str">
        <f>IF(H8=0,"--",ROUND(100*(D8+E8)/H8,0))</f>
        <v>--</v>
      </c>
    </row>
    <row r="9" spans="1:9" ht="12.75">
      <c r="A9" s="14" t="s">
        <v>2</v>
      </c>
      <c r="B9" s="25" t="str">
        <f aca="true" t="shared" si="0" ref="B9:B19">IF(D9+E9&lt;40,"NA",IF(I9&gt;=100*I$5,"MET",IF(E9+G9&gt;0,IF(ROUND(100*E9/(E9+G9),0)&gt;=100*I$5,"MET","NOT MET"),"NOT MET")))</f>
        <v>NA</v>
      </c>
      <c r="C9" s="9"/>
      <c r="D9" s="95"/>
      <c r="E9" s="95"/>
      <c r="F9" s="95"/>
      <c r="G9" s="95"/>
      <c r="H9" s="96">
        <f>D9+E9+F9+G9</f>
        <v>0</v>
      </c>
      <c r="I9" s="97" t="str">
        <f aca="true" t="shared" si="1" ref="I9:I19">IF(H9=0,"--",ROUND(100*(D9+E9)/H9,0))</f>
        <v>--</v>
      </c>
    </row>
    <row r="10" spans="1:9" ht="12.75">
      <c r="A10" s="14" t="s">
        <v>3</v>
      </c>
      <c r="B10" s="25" t="str">
        <f t="shared" si="0"/>
        <v>NA</v>
      </c>
      <c r="C10" s="9"/>
      <c r="D10" s="95"/>
      <c r="E10" s="95"/>
      <c r="F10" s="95"/>
      <c r="G10" s="95"/>
      <c r="H10" s="96">
        <f aca="true" t="shared" si="2" ref="H10:H19">D10+E10+F10+G10</f>
        <v>0</v>
      </c>
      <c r="I10" s="97" t="str">
        <f t="shared" si="1"/>
        <v>--</v>
      </c>
    </row>
    <row r="11" spans="1:9" ht="12.75">
      <c r="A11" s="14" t="s">
        <v>1</v>
      </c>
      <c r="B11" s="25" t="str">
        <f t="shared" si="0"/>
        <v>NA</v>
      </c>
      <c r="C11" s="9"/>
      <c r="D11" s="95"/>
      <c r="E11" s="95"/>
      <c r="F11" s="95"/>
      <c r="G11" s="95"/>
      <c r="H11" s="96">
        <f t="shared" si="2"/>
        <v>0</v>
      </c>
      <c r="I11" s="97" t="str">
        <f t="shared" si="1"/>
        <v>--</v>
      </c>
    </row>
    <row r="12" spans="1:9" ht="12.75">
      <c r="A12" s="14" t="s">
        <v>4</v>
      </c>
      <c r="B12" s="25" t="str">
        <f t="shared" si="0"/>
        <v>NA</v>
      </c>
      <c r="C12" s="9"/>
      <c r="D12" s="95"/>
      <c r="E12" s="95"/>
      <c r="F12" s="95"/>
      <c r="G12" s="95"/>
      <c r="H12" s="96">
        <f t="shared" si="2"/>
        <v>0</v>
      </c>
      <c r="I12" s="97" t="str">
        <f t="shared" si="1"/>
        <v>--</v>
      </c>
    </row>
    <row r="13" spans="1:9" ht="14.25">
      <c r="A13" s="53" t="s">
        <v>142</v>
      </c>
      <c r="B13" s="25" t="str">
        <f t="shared" si="0"/>
        <v>NA</v>
      </c>
      <c r="C13" s="9"/>
      <c r="D13" s="95"/>
      <c r="E13" s="95"/>
      <c r="F13" s="95"/>
      <c r="G13" s="95"/>
      <c r="H13" s="96">
        <f t="shared" si="2"/>
        <v>0</v>
      </c>
      <c r="I13" s="97" t="str">
        <f t="shared" si="1"/>
        <v>--</v>
      </c>
    </row>
    <row r="14" spans="1:9" ht="14.25">
      <c r="A14" s="53" t="s">
        <v>143</v>
      </c>
      <c r="B14" s="25" t="str">
        <f t="shared" si="0"/>
        <v>NA</v>
      </c>
      <c r="C14" s="9"/>
      <c r="D14" s="95"/>
      <c r="E14" s="95"/>
      <c r="F14" s="95"/>
      <c r="G14" s="95"/>
      <c r="H14" s="96">
        <f t="shared" si="2"/>
        <v>0</v>
      </c>
      <c r="I14" s="97" t="str">
        <f t="shared" si="1"/>
        <v>--</v>
      </c>
    </row>
    <row r="15" spans="1:9" ht="12.75">
      <c r="A15" s="14" t="s">
        <v>5</v>
      </c>
      <c r="B15" s="25" t="str">
        <f t="shared" si="0"/>
        <v>NA</v>
      </c>
      <c r="C15" s="9"/>
      <c r="D15" s="95"/>
      <c r="E15" s="95"/>
      <c r="F15" s="95"/>
      <c r="G15" s="95"/>
      <c r="H15" s="96">
        <f t="shared" si="2"/>
        <v>0</v>
      </c>
      <c r="I15" s="97" t="str">
        <f t="shared" si="1"/>
        <v>--</v>
      </c>
    </row>
    <row r="16" spans="1:9" ht="12.75">
      <c r="A16" s="14" t="s">
        <v>6</v>
      </c>
      <c r="B16" s="25" t="str">
        <f t="shared" si="0"/>
        <v>NA</v>
      </c>
      <c r="C16" s="9"/>
      <c r="D16" s="95"/>
      <c r="E16" s="95"/>
      <c r="F16" s="95"/>
      <c r="G16" s="95"/>
      <c r="H16" s="96">
        <f t="shared" si="2"/>
        <v>0</v>
      </c>
      <c r="I16" s="97" t="str">
        <f t="shared" si="1"/>
        <v>--</v>
      </c>
    </row>
    <row r="17" spans="1:9" ht="12.75">
      <c r="A17" s="14" t="s">
        <v>7</v>
      </c>
      <c r="B17" s="25" t="str">
        <f t="shared" si="0"/>
        <v>NA</v>
      </c>
      <c r="C17" s="9"/>
      <c r="D17" s="95"/>
      <c r="E17" s="95"/>
      <c r="F17" s="95"/>
      <c r="G17" s="95"/>
      <c r="H17" s="96">
        <f t="shared" si="2"/>
        <v>0</v>
      </c>
      <c r="I17" s="97" t="str">
        <f t="shared" si="1"/>
        <v>--</v>
      </c>
    </row>
    <row r="18" spans="1:9" ht="12.75">
      <c r="A18" s="14" t="s">
        <v>8</v>
      </c>
      <c r="B18" s="25" t="str">
        <f t="shared" si="0"/>
        <v>NA</v>
      </c>
      <c r="C18" s="9"/>
      <c r="D18" s="95"/>
      <c r="E18" s="95"/>
      <c r="F18" s="95"/>
      <c r="G18" s="95"/>
      <c r="H18" s="96">
        <f t="shared" si="2"/>
        <v>0</v>
      </c>
      <c r="I18" s="97" t="str">
        <f t="shared" si="1"/>
        <v>--</v>
      </c>
    </row>
    <row r="19" spans="1:9" ht="12.75">
      <c r="A19" s="14" t="s">
        <v>9</v>
      </c>
      <c r="B19" s="25" t="str">
        <f t="shared" si="0"/>
        <v>NA</v>
      </c>
      <c r="C19" s="9"/>
      <c r="D19" s="95"/>
      <c r="E19" s="95"/>
      <c r="F19" s="95"/>
      <c r="G19" s="95"/>
      <c r="H19" s="96">
        <f t="shared" si="2"/>
        <v>0</v>
      </c>
      <c r="I19" s="97" t="str">
        <f t="shared" si="1"/>
        <v>--</v>
      </c>
    </row>
    <row r="20" spans="1:11" ht="12.75" customHeight="1">
      <c r="A20" s="164" t="s">
        <v>152</v>
      </c>
      <c r="B20" s="164"/>
      <c r="C20" s="164"/>
      <c r="D20" s="164"/>
      <c r="E20" s="164"/>
      <c r="F20" s="164"/>
      <c r="G20" s="164"/>
      <c r="H20" s="164"/>
      <c r="I20" s="164"/>
      <c r="J20" s="164"/>
      <c r="K20" s="31"/>
    </row>
    <row r="21" spans="8:11" ht="16.5" customHeight="1">
      <c r="H21" s="163" t="s">
        <v>48</v>
      </c>
      <c r="I21" s="163"/>
      <c r="J21" s="163"/>
      <c r="K21" s="44">
        <v>0.8</v>
      </c>
    </row>
    <row r="22" spans="2:11" ht="12.75" customHeight="1">
      <c r="B22" s="156" t="s">
        <v>15</v>
      </c>
      <c r="C22" s="9"/>
      <c r="D22" s="154" t="s">
        <v>42</v>
      </c>
      <c r="E22" s="159"/>
      <c r="F22" s="154" t="s">
        <v>130</v>
      </c>
      <c r="G22" s="159"/>
      <c r="H22" s="160" t="s">
        <v>38</v>
      </c>
      <c r="I22" s="144" t="s">
        <v>34</v>
      </c>
      <c r="J22" s="144" t="s">
        <v>35</v>
      </c>
      <c r="K22" s="144" t="s">
        <v>36</v>
      </c>
    </row>
    <row r="23" spans="1:11" ht="37.5" customHeight="1">
      <c r="A23" s="56" t="s">
        <v>15</v>
      </c>
      <c r="B23" s="157"/>
      <c r="C23" s="9"/>
      <c r="D23" s="58" t="s">
        <v>32</v>
      </c>
      <c r="E23" s="59" t="s">
        <v>65</v>
      </c>
      <c r="F23" s="58" t="s">
        <v>33</v>
      </c>
      <c r="G23" s="115" t="s">
        <v>65</v>
      </c>
      <c r="H23" s="161"/>
      <c r="I23" s="144"/>
      <c r="J23" s="144"/>
      <c r="K23" s="144"/>
    </row>
    <row r="24" spans="1:12" ht="12.75">
      <c r="A24" s="8" t="s">
        <v>0</v>
      </c>
      <c r="B24" s="25" t="str">
        <f>IF(D24+F24&lt;42,"PENDING",IF(K24&gt;=100*K$21,"MET","NOT MET"))</f>
        <v>PENDING</v>
      </c>
      <c r="C24" s="9"/>
      <c r="D24" s="98"/>
      <c r="E24" s="98"/>
      <c r="F24" s="98"/>
      <c r="G24" s="98"/>
      <c r="H24" s="16" t="str">
        <f>IF(D24+F24&gt;=42,IF(F24&gt;=21,IF(AND(ROUND(100*G24/F24+J24,2)&gt;=100*K$21,ROUND(100*(G24+E24)/(D24+F24)+J24,2)&lt;100*K$21),"2011-2012","2010-2012"),"2010-2012"),"2010-2012")</f>
        <v>2010-2012</v>
      </c>
      <c r="I24" s="99" t="str">
        <f>IF(D24+F24=0,"--",IF(H24="2010-2012",ROUND(100*(E24+G24)/(D24+F24),2),ROUND(100*G24/F24,2)))</f>
        <v>--</v>
      </c>
      <c r="J24" s="99" t="str">
        <f aca="true" t="shared" si="3" ref="J24:J35">IF(D24+F24=0,"--",IF(D24+F24&lt;42,ROUND(233*SQRT(2*K$21*(1-K$21)/42),2),ROUND(233*SQRT(2*K$21*(1-K$21)/(D24+F24)),2)))</f>
        <v>--</v>
      </c>
      <c r="K24" s="99" t="str">
        <f aca="true" t="shared" si="4" ref="K24:K35">IF(D24+F24=0,"--",IF(D24+F24&lt;42,"*",I24+J24))</f>
        <v>--</v>
      </c>
      <c r="L24" s="10"/>
    </row>
    <row r="25" spans="1:12" ht="12.75">
      <c r="A25" s="8" t="s">
        <v>2</v>
      </c>
      <c r="B25" s="25" t="str">
        <f aca="true" t="shared" si="5" ref="B25:B35">IF(D25+F25&lt;42,"NA",IF(K25&gt;=100*K$21,"MET","NOT MET"))</f>
        <v>NA</v>
      </c>
      <c r="C25" s="9"/>
      <c r="D25" s="98"/>
      <c r="E25" s="98"/>
      <c r="F25" s="98"/>
      <c r="G25" s="98"/>
      <c r="H25" s="16" t="str">
        <f aca="true" t="shared" si="6" ref="H25:H35">IF(D25+F25&gt;=42,IF(F25&gt;=21,IF(AND(ROUND(100*G25/F25+J25,2)&gt;=100*K$21,ROUND(100*(G25+E25)/(D25+F25)+J25,2)&lt;100*K$21),"2011-2012","2010-2012"),"2010-2012"),"2010-2012")</f>
        <v>2010-2012</v>
      </c>
      <c r="I25" s="99" t="str">
        <f aca="true" t="shared" si="7" ref="I25:I35">IF(D25+F25=0,"--",IF(H25="2010-2012",ROUND(100*(E25+G25)/(D25+F25),2),ROUND(100*G25/F25,2)))</f>
        <v>--</v>
      </c>
      <c r="J25" s="99" t="str">
        <f t="shared" si="3"/>
        <v>--</v>
      </c>
      <c r="K25" s="99" t="str">
        <f t="shared" si="4"/>
        <v>--</v>
      </c>
      <c r="L25" s="10"/>
    </row>
    <row r="26" spans="1:12" ht="12.75">
      <c r="A26" s="8" t="s">
        <v>3</v>
      </c>
      <c r="B26" s="25" t="str">
        <f t="shared" si="5"/>
        <v>NA</v>
      </c>
      <c r="C26" s="9"/>
      <c r="D26" s="98"/>
      <c r="E26" s="98"/>
      <c r="F26" s="98"/>
      <c r="G26" s="98"/>
      <c r="H26" s="16" t="str">
        <f t="shared" si="6"/>
        <v>2010-2012</v>
      </c>
      <c r="I26" s="99" t="str">
        <f t="shared" si="7"/>
        <v>--</v>
      </c>
      <c r="J26" s="99" t="str">
        <f t="shared" si="3"/>
        <v>--</v>
      </c>
      <c r="K26" s="99" t="str">
        <f t="shared" si="4"/>
        <v>--</v>
      </c>
      <c r="L26" s="10"/>
    </row>
    <row r="27" spans="1:12" ht="12.75">
      <c r="A27" s="8" t="s">
        <v>1</v>
      </c>
      <c r="B27" s="25" t="str">
        <f t="shared" si="5"/>
        <v>NA</v>
      </c>
      <c r="C27" s="9"/>
      <c r="D27" s="98"/>
      <c r="E27" s="98"/>
      <c r="F27" s="98"/>
      <c r="G27" s="98"/>
      <c r="H27" s="16" t="str">
        <f t="shared" si="6"/>
        <v>2010-2012</v>
      </c>
      <c r="I27" s="99" t="str">
        <f t="shared" si="7"/>
        <v>--</v>
      </c>
      <c r="J27" s="99" t="str">
        <f t="shared" si="3"/>
        <v>--</v>
      </c>
      <c r="K27" s="99" t="str">
        <f t="shared" si="4"/>
        <v>--</v>
      </c>
      <c r="L27" s="10"/>
    </row>
    <row r="28" spans="1:12" ht="12.75">
      <c r="A28" s="8" t="s">
        <v>4</v>
      </c>
      <c r="B28" s="25" t="str">
        <f t="shared" si="5"/>
        <v>NA</v>
      </c>
      <c r="C28" s="9"/>
      <c r="D28" s="98"/>
      <c r="E28" s="98"/>
      <c r="F28" s="98"/>
      <c r="G28" s="98"/>
      <c r="H28" s="16" t="str">
        <f t="shared" si="6"/>
        <v>2010-2012</v>
      </c>
      <c r="I28" s="99" t="str">
        <f t="shared" si="7"/>
        <v>--</v>
      </c>
      <c r="J28" s="99" t="str">
        <f t="shared" si="3"/>
        <v>--</v>
      </c>
      <c r="K28" s="99" t="str">
        <f t="shared" si="4"/>
        <v>--</v>
      </c>
      <c r="L28" s="10"/>
    </row>
    <row r="29" spans="1:12" ht="14.25">
      <c r="A29" s="53" t="s">
        <v>142</v>
      </c>
      <c r="B29" s="25" t="str">
        <f t="shared" si="5"/>
        <v>NA</v>
      </c>
      <c r="C29" s="9"/>
      <c r="D29" s="98"/>
      <c r="E29" s="98"/>
      <c r="F29" s="98"/>
      <c r="G29" s="98"/>
      <c r="H29" s="16" t="str">
        <f t="shared" si="6"/>
        <v>2010-2012</v>
      </c>
      <c r="I29" s="99" t="str">
        <f t="shared" si="7"/>
        <v>--</v>
      </c>
      <c r="J29" s="99" t="str">
        <f t="shared" si="3"/>
        <v>--</v>
      </c>
      <c r="K29" s="99" t="str">
        <f t="shared" si="4"/>
        <v>--</v>
      </c>
      <c r="L29" s="10"/>
    </row>
    <row r="30" spans="1:12" ht="14.25">
      <c r="A30" s="53" t="s">
        <v>143</v>
      </c>
      <c r="B30" s="25" t="str">
        <f t="shared" si="5"/>
        <v>NA</v>
      </c>
      <c r="C30" s="9"/>
      <c r="D30" s="98"/>
      <c r="E30" s="98"/>
      <c r="F30" s="98"/>
      <c r="G30" s="98"/>
      <c r="H30" s="16" t="str">
        <f t="shared" si="6"/>
        <v>2010-2012</v>
      </c>
      <c r="I30" s="99" t="str">
        <f t="shared" si="7"/>
        <v>--</v>
      </c>
      <c r="J30" s="99" t="str">
        <f t="shared" si="3"/>
        <v>--</v>
      </c>
      <c r="K30" s="99" t="str">
        <f t="shared" si="4"/>
        <v>--</v>
      </c>
      <c r="L30" s="10"/>
    </row>
    <row r="31" spans="1:12" ht="12.75">
      <c r="A31" s="8" t="s">
        <v>5</v>
      </c>
      <c r="B31" s="25" t="str">
        <f t="shared" si="5"/>
        <v>NA</v>
      </c>
      <c r="C31" s="9"/>
      <c r="D31" s="98"/>
      <c r="E31" s="98"/>
      <c r="F31" s="98"/>
      <c r="G31" s="98"/>
      <c r="H31" s="16" t="str">
        <f t="shared" si="6"/>
        <v>2010-2012</v>
      </c>
      <c r="I31" s="99" t="str">
        <f t="shared" si="7"/>
        <v>--</v>
      </c>
      <c r="J31" s="99" t="str">
        <f t="shared" si="3"/>
        <v>--</v>
      </c>
      <c r="K31" s="99" t="str">
        <f t="shared" si="4"/>
        <v>--</v>
      </c>
      <c r="L31" s="10"/>
    </row>
    <row r="32" spans="1:12" ht="12.75">
      <c r="A32" s="8" t="s">
        <v>6</v>
      </c>
      <c r="B32" s="25" t="str">
        <f t="shared" si="5"/>
        <v>NA</v>
      </c>
      <c r="C32" s="9"/>
      <c r="D32" s="98"/>
      <c r="E32" s="98"/>
      <c r="F32" s="98"/>
      <c r="G32" s="98"/>
      <c r="H32" s="16" t="str">
        <f t="shared" si="6"/>
        <v>2010-2012</v>
      </c>
      <c r="I32" s="99" t="str">
        <f t="shared" si="7"/>
        <v>--</v>
      </c>
      <c r="J32" s="99" t="str">
        <f t="shared" si="3"/>
        <v>--</v>
      </c>
      <c r="K32" s="99" t="str">
        <f t="shared" si="4"/>
        <v>--</v>
      </c>
      <c r="L32" s="10"/>
    </row>
    <row r="33" spans="1:12" ht="12.75">
      <c r="A33" s="8" t="s">
        <v>7</v>
      </c>
      <c r="B33" s="25" t="str">
        <f t="shared" si="5"/>
        <v>NA</v>
      </c>
      <c r="C33" s="9"/>
      <c r="D33" s="98"/>
      <c r="E33" s="98"/>
      <c r="F33" s="98"/>
      <c r="G33" s="98"/>
      <c r="H33" s="16" t="str">
        <f t="shared" si="6"/>
        <v>2010-2012</v>
      </c>
      <c r="I33" s="99" t="str">
        <f t="shared" si="7"/>
        <v>--</v>
      </c>
      <c r="J33" s="99" t="str">
        <f t="shared" si="3"/>
        <v>--</v>
      </c>
      <c r="K33" s="99" t="str">
        <f t="shared" si="4"/>
        <v>--</v>
      </c>
      <c r="L33" s="10"/>
    </row>
    <row r="34" spans="1:12" ht="12.75">
      <c r="A34" s="8" t="s">
        <v>8</v>
      </c>
      <c r="B34" s="25" t="str">
        <f t="shared" si="5"/>
        <v>NA</v>
      </c>
      <c r="C34" s="9"/>
      <c r="D34" s="98"/>
      <c r="E34" s="98"/>
      <c r="F34" s="98"/>
      <c r="G34" s="98"/>
      <c r="H34" s="16" t="str">
        <f t="shared" si="6"/>
        <v>2010-2012</v>
      </c>
      <c r="I34" s="99" t="str">
        <f t="shared" si="7"/>
        <v>--</v>
      </c>
      <c r="J34" s="99" t="str">
        <f t="shared" si="3"/>
        <v>--</v>
      </c>
      <c r="K34" s="99" t="str">
        <f t="shared" si="4"/>
        <v>--</v>
      </c>
      <c r="L34" s="10"/>
    </row>
    <row r="35" spans="1:12" ht="12.75">
      <c r="A35" s="8" t="s">
        <v>9</v>
      </c>
      <c r="B35" s="25" t="str">
        <f t="shared" si="5"/>
        <v>NA</v>
      </c>
      <c r="C35" s="9"/>
      <c r="D35" s="98"/>
      <c r="E35" s="98"/>
      <c r="F35" s="98"/>
      <c r="G35" s="98"/>
      <c r="H35" s="16" t="str">
        <f t="shared" si="6"/>
        <v>2010-2012</v>
      </c>
      <c r="I35" s="99" t="str">
        <f t="shared" si="7"/>
        <v>--</v>
      </c>
      <c r="J35" s="99" t="str">
        <f t="shared" si="3"/>
        <v>--</v>
      </c>
      <c r="K35" s="99" t="str">
        <f t="shared" si="4"/>
        <v>--</v>
      </c>
      <c r="L35" s="10"/>
    </row>
    <row r="37" spans="3:5" ht="12.75" customHeight="1">
      <c r="C37" s="9"/>
      <c r="D37" s="6"/>
      <c r="E37" s="6"/>
    </row>
    <row r="38" spans="1:7" ht="38.25" customHeight="1">
      <c r="A38" s="56" t="s">
        <v>16</v>
      </c>
      <c r="B38" s="120" t="s">
        <v>16</v>
      </c>
      <c r="C38" s="9"/>
      <c r="D38" s="118" t="s">
        <v>137</v>
      </c>
      <c r="E38" s="115" t="s">
        <v>136</v>
      </c>
      <c r="F38" s="120" t="s">
        <v>37</v>
      </c>
      <c r="G38" s="120" t="s">
        <v>39</v>
      </c>
    </row>
    <row r="39" spans="1:7" ht="12.75">
      <c r="A39" s="12" t="s">
        <v>0</v>
      </c>
      <c r="B39" s="25" t="str">
        <f aca="true" t="shared" si="8" ref="B39:B50">IF(OR(B24&lt;&gt;"NOT MET",D24=0,F24=0),"NA",IF(F39&lt;G39,"NOT MET","MET"))</f>
        <v>NA</v>
      </c>
      <c r="C39" s="9"/>
      <c r="D39" s="100" t="str">
        <f aca="true" t="shared" si="9" ref="D39:D50">IF(D24&gt;0,ROUND(100*E24/D24,2),"--")</f>
        <v>--</v>
      </c>
      <c r="E39" s="99" t="str">
        <f>IF(F24&gt;0,ROUND(100*G24/F24,2),"--")</f>
        <v>--</v>
      </c>
      <c r="F39" s="100" t="str">
        <f aca="true" t="shared" si="10" ref="F39:F50">IF(AND(F24&gt;0,D24&gt;0),E39-D39,"--")</f>
        <v>--</v>
      </c>
      <c r="G39" s="99" t="str">
        <f>IF(B24="PENDING","*",IF(AND(D24&gt;0,F24&gt;0),ROUND((100-D39)/10,2),"--"))</f>
        <v>*</v>
      </c>
    </row>
    <row r="40" spans="1:7" ht="12.75">
      <c r="A40" s="12" t="s">
        <v>2</v>
      </c>
      <c r="B40" s="25" t="str">
        <f t="shared" si="8"/>
        <v>NA</v>
      </c>
      <c r="C40" s="9"/>
      <c r="D40" s="100" t="str">
        <f t="shared" si="9"/>
        <v>--</v>
      </c>
      <c r="E40" s="99" t="str">
        <f aca="true" t="shared" si="11" ref="E40:E50">IF(F25&gt;0,ROUND(100*G25/F25,2),"--")</f>
        <v>--</v>
      </c>
      <c r="F40" s="100" t="str">
        <f t="shared" si="10"/>
        <v>--</v>
      </c>
      <c r="G40" s="99" t="str">
        <f aca="true" t="shared" si="12" ref="G40:G50">IF(B25="NA","*",IF(AND(D25&gt;0,F25&gt;0),ROUND((100-D40)/10,2),"--"))</f>
        <v>*</v>
      </c>
    </row>
    <row r="41" spans="1:7" ht="12.75">
      <c r="A41" s="12" t="s">
        <v>3</v>
      </c>
      <c r="B41" s="25" t="str">
        <f t="shared" si="8"/>
        <v>NA</v>
      </c>
      <c r="C41" s="9"/>
      <c r="D41" s="100" t="str">
        <f t="shared" si="9"/>
        <v>--</v>
      </c>
      <c r="E41" s="99" t="str">
        <f t="shared" si="11"/>
        <v>--</v>
      </c>
      <c r="F41" s="100" t="str">
        <f t="shared" si="10"/>
        <v>--</v>
      </c>
      <c r="G41" s="99" t="str">
        <f t="shared" si="12"/>
        <v>*</v>
      </c>
    </row>
    <row r="42" spans="1:7" ht="12.75">
      <c r="A42" s="12" t="s">
        <v>1</v>
      </c>
      <c r="B42" s="25" t="str">
        <f t="shared" si="8"/>
        <v>NA</v>
      </c>
      <c r="C42" s="9"/>
      <c r="D42" s="100" t="str">
        <f t="shared" si="9"/>
        <v>--</v>
      </c>
      <c r="E42" s="99" t="str">
        <f t="shared" si="11"/>
        <v>--</v>
      </c>
      <c r="F42" s="100" t="str">
        <f t="shared" si="10"/>
        <v>--</v>
      </c>
      <c r="G42" s="99" t="str">
        <f t="shared" si="12"/>
        <v>*</v>
      </c>
    </row>
    <row r="43" spans="1:7" ht="12.75">
      <c r="A43" s="12" t="s">
        <v>4</v>
      </c>
      <c r="B43" s="25" t="str">
        <f t="shared" si="8"/>
        <v>NA</v>
      </c>
      <c r="C43" s="9"/>
      <c r="D43" s="100" t="str">
        <f t="shared" si="9"/>
        <v>--</v>
      </c>
      <c r="E43" s="99" t="str">
        <f t="shared" si="11"/>
        <v>--</v>
      </c>
      <c r="F43" s="100" t="str">
        <f t="shared" si="10"/>
        <v>--</v>
      </c>
      <c r="G43" s="99" t="str">
        <f t="shared" si="12"/>
        <v>*</v>
      </c>
    </row>
    <row r="44" spans="1:7" ht="14.25">
      <c r="A44" s="53" t="s">
        <v>142</v>
      </c>
      <c r="B44" s="25" t="str">
        <f t="shared" si="8"/>
        <v>NA</v>
      </c>
      <c r="C44" s="9"/>
      <c r="D44" s="100" t="str">
        <f t="shared" si="9"/>
        <v>--</v>
      </c>
      <c r="E44" s="99" t="str">
        <f t="shared" si="11"/>
        <v>--</v>
      </c>
      <c r="F44" s="100" t="str">
        <f t="shared" si="10"/>
        <v>--</v>
      </c>
      <c r="G44" s="99" t="str">
        <f t="shared" si="12"/>
        <v>*</v>
      </c>
    </row>
    <row r="45" spans="1:7" ht="14.25">
      <c r="A45" s="53" t="s">
        <v>143</v>
      </c>
      <c r="B45" s="25" t="str">
        <f t="shared" si="8"/>
        <v>NA</v>
      </c>
      <c r="C45" s="9"/>
      <c r="D45" s="100" t="str">
        <f t="shared" si="9"/>
        <v>--</v>
      </c>
      <c r="E45" s="99" t="str">
        <f t="shared" si="11"/>
        <v>--</v>
      </c>
      <c r="F45" s="100" t="str">
        <f t="shared" si="10"/>
        <v>--</v>
      </c>
      <c r="G45" s="99" t="str">
        <f t="shared" si="12"/>
        <v>*</v>
      </c>
    </row>
    <row r="46" spans="1:7" ht="12.75">
      <c r="A46" s="12" t="s">
        <v>5</v>
      </c>
      <c r="B46" s="25" t="str">
        <f t="shared" si="8"/>
        <v>NA</v>
      </c>
      <c r="C46" s="9"/>
      <c r="D46" s="100" t="str">
        <f t="shared" si="9"/>
        <v>--</v>
      </c>
      <c r="E46" s="99" t="str">
        <f t="shared" si="11"/>
        <v>--</v>
      </c>
      <c r="F46" s="100" t="str">
        <f t="shared" si="10"/>
        <v>--</v>
      </c>
      <c r="G46" s="99" t="str">
        <f t="shared" si="12"/>
        <v>*</v>
      </c>
    </row>
    <row r="47" spans="1:7" ht="12.75">
      <c r="A47" s="12" t="s">
        <v>6</v>
      </c>
      <c r="B47" s="25" t="str">
        <f t="shared" si="8"/>
        <v>NA</v>
      </c>
      <c r="C47" s="9"/>
      <c r="D47" s="100" t="str">
        <f t="shared" si="9"/>
        <v>--</v>
      </c>
      <c r="E47" s="99" t="str">
        <f t="shared" si="11"/>
        <v>--</v>
      </c>
      <c r="F47" s="100" t="str">
        <f t="shared" si="10"/>
        <v>--</v>
      </c>
      <c r="G47" s="99" t="str">
        <f t="shared" si="12"/>
        <v>*</v>
      </c>
    </row>
    <row r="48" spans="1:7" ht="12.75">
      <c r="A48" s="12" t="s">
        <v>7</v>
      </c>
      <c r="B48" s="25" t="str">
        <f t="shared" si="8"/>
        <v>NA</v>
      </c>
      <c r="C48" s="9"/>
      <c r="D48" s="100" t="str">
        <f t="shared" si="9"/>
        <v>--</v>
      </c>
      <c r="E48" s="99" t="str">
        <f t="shared" si="11"/>
        <v>--</v>
      </c>
      <c r="F48" s="100" t="str">
        <f t="shared" si="10"/>
        <v>--</v>
      </c>
      <c r="G48" s="99" t="str">
        <f t="shared" si="12"/>
        <v>*</v>
      </c>
    </row>
    <row r="49" spans="1:7" ht="12.75">
      <c r="A49" s="12" t="s">
        <v>8</v>
      </c>
      <c r="B49" s="25" t="str">
        <f t="shared" si="8"/>
        <v>NA</v>
      </c>
      <c r="C49" s="9"/>
      <c r="D49" s="100" t="str">
        <f t="shared" si="9"/>
        <v>--</v>
      </c>
      <c r="E49" s="99" t="str">
        <f t="shared" si="11"/>
        <v>--</v>
      </c>
      <c r="F49" s="100" t="str">
        <f t="shared" si="10"/>
        <v>--</v>
      </c>
      <c r="G49" s="99" t="str">
        <f t="shared" si="12"/>
        <v>*</v>
      </c>
    </row>
    <row r="50" spans="1:7" ht="12.75">
      <c r="A50" s="12" t="s">
        <v>9</v>
      </c>
      <c r="B50" s="25" t="str">
        <f t="shared" si="8"/>
        <v>NA</v>
      </c>
      <c r="C50" s="9"/>
      <c r="D50" s="100" t="str">
        <f t="shared" si="9"/>
        <v>--</v>
      </c>
      <c r="E50" s="99" t="str">
        <f t="shared" si="11"/>
        <v>--</v>
      </c>
      <c r="F50" s="100" t="str">
        <f t="shared" si="10"/>
        <v>--</v>
      </c>
      <c r="G50" s="99" t="str">
        <f t="shared" si="12"/>
        <v>*</v>
      </c>
    </row>
    <row r="51" spans="1:8" ht="12.75">
      <c r="A51" s="187" t="s">
        <v>151</v>
      </c>
      <c r="B51" s="187"/>
      <c r="C51" s="187"/>
      <c r="D51" s="187"/>
      <c r="E51" s="187"/>
      <c r="F51" s="187"/>
      <c r="G51" s="187"/>
      <c r="H51" s="187"/>
    </row>
    <row r="53" spans="1:8" ht="52.5" customHeight="1">
      <c r="A53" s="123">
        <v>1</v>
      </c>
      <c r="B53" s="145" t="s">
        <v>144</v>
      </c>
      <c r="C53" s="145"/>
      <c r="D53" s="145"/>
      <c r="E53" s="145"/>
      <c r="F53" s="145"/>
      <c r="G53" s="145"/>
      <c r="H53" s="145"/>
    </row>
  </sheetData>
  <sheetProtection sheet="1"/>
  <mergeCells count="22">
    <mergeCell ref="H6:H7"/>
    <mergeCell ref="A51:H51"/>
    <mergeCell ref="H22:H23"/>
    <mergeCell ref="B1:I1"/>
    <mergeCell ref="B2:I2"/>
    <mergeCell ref="B3:E3"/>
    <mergeCell ref="B4:E4"/>
    <mergeCell ref="G5:H5"/>
    <mergeCell ref="F22:G22"/>
    <mergeCell ref="B6:B7"/>
    <mergeCell ref="D6:E6"/>
    <mergeCell ref="F6:G6"/>
    <mergeCell ref="B53:H53"/>
    <mergeCell ref="K22:K23"/>
    <mergeCell ref="I6:I7"/>
    <mergeCell ref="A20:J20"/>
    <mergeCell ref="H21:J21"/>
    <mergeCell ref="B22:B23"/>
    <mergeCell ref="D22:E22"/>
    <mergeCell ref="I22:I23"/>
    <mergeCell ref="J22:J23"/>
    <mergeCell ref="A6:A7"/>
  </mergeCells>
  <conditionalFormatting sqref="B9:B19 B25:B35 B39:B50">
    <cfRule type="cellIs" priority="4" dxfId="10" operator="equal" stopIfTrue="1">
      <formula>"NA"</formula>
    </cfRule>
  </conditionalFormatting>
  <conditionalFormatting sqref="B8:B19 B24:B35 B39:B50">
    <cfRule type="cellIs" priority="1" dxfId="2" operator="equal" stopIfTrue="1">
      <formula>"NOT MET"</formula>
    </cfRule>
    <cfRule type="cellIs" priority="2" dxfId="1" operator="equal" stopIfTrue="1">
      <formula>"MET"</formula>
    </cfRule>
    <cfRule type="cellIs" priority="3" dxfId="0" operator="equal" stopIfTrue="1">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2009-12-03T19:59:30Z</cp:lastPrinted>
  <dcterms:created xsi:type="dcterms:W3CDTF">2009-12-03T18:04:06Z</dcterms:created>
  <dcterms:modified xsi:type="dcterms:W3CDTF">2012-06-12T21:39:17Z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1973821371</vt:i4>
  </property>
  <property fmtid="{D5CDD505-2E9C-101B-9397-08002B2CF9AE}" pid="3" name="_NewReviewCycle">
    <vt:lpwstr/>
  </property>
  <property fmtid="{D5CDD505-2E9C-101B-9397-08002B2CF9AE}" pid="4" name="_EmailSubject">
    <vt:lpwstr>AYP Calculator with Attendance</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1009894213</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2012-06-12T00:00:00Z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