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765" windowWidth="16455" windowHeight="5475" tabRatio="922" activeTab="0"/>
  </bookViews>
  <sheets>
    <sheet name="Directions" sheetId="1" r:id="rId1"/>
    <sheet name=" Summary DISTRICT" sheetId="2" r:id="rId2"/>
    <sheet name="ReadingDetails ELEM" sheetId="3" r:id="rId3"/>
    <sheet name="ReadingDetails MS" sheetId="4" r:id="rId4"/>
    <sheet name="ReadingDetails HS" sheetId="5" r:id="rId5"/>
    <sheet name="MathDetails ELEM" sheetId="6" r:id="rId6"/>
    <sheet name="MathDetails MS" sheetId="7" r:id="rId7"/>
    <sheet name="MathDetails HS" sheetId="8" r:id="rId8"/>
    <sheet name="Graduation" sheetId="9" r:id="rId9"/>
  </sheets>
  <definedNames>
    <definedName name="_xlnm.Print_Area" localSheetId="1">' Summary DISTRICT'!$A$1:$F$35</definedName>
    <definedName name="_xlnm.Print_Area" localSheetId="8">'Graduation'!$A$1:$L$89</definedName>
    <definedName name="_xlnm.Print_Area" localSheetId="5">'MathDetails ELEM'!$A$1:$J$47</definedName>
    <definedName name="_xlnm.Print_Area" localSheetId="7">'MathDetails HS'!$A$1:$J$47</definedName>
    <definedName name="_xlnm.Print_Area" localSheetId="6">'MathDetails MS'!$A$1:$J$47</definedName>
    <definedName name="_xlnm.Print_Area" localSheetId="2">'ReadingDetails ELEM'!$A$1:$J$47</definedName>
    <definedName name="_xlnm.Print_Area" localSheetId="4">'ReadingDetails HS'!$A$1:$J$47</definedName>
    <definedName name="_xlnm.Print_Area" localSheetId="3">'ReadingDetails MS'!$A$1:$J$47</definedName>
  </definedNames>
  <calcPr fullCalcOnLoad="1"/>
</workbook>
</file>

<file path=xl/sharedStrings.xml><?xml version="1.0" encoding="utf-8"?>
<sst xmlns="http://schemas.openxmlformats.org/spreadsheetml/2006/main" count="606" uniqueCount="132">
  <si>
    <t>Participation</t>
  </si>
  <si>
    <t>% Met</t>
  </si>
  <si>
    <t>Margin of Error</t>
  </si>
  <si>
    <t xml:space="preserve"> Rate</t>
  </si>
  <si>
    <t xml:space="preserve">District: </t>
  </si>
  <si>
    <t>NA</t>
  </si>
  <si>
    <t>Math AYP</t>
  </si>
  <si>
    <t>Combined</t>
  </si>
  <si>
    <t>Non Participation</t>
  </si>
  <si>
    <t>Overall AYP</t>
  </si>
  <si>
    <t>Summary</t>
  </si>
  <si>
    <t>District: Woodburn</t>
  </si>
  <si>
    <t>All Students</t>
  </si>
  <si>
    <t>Students with Disabilities</t>
  </si>
  <si>
    <t>Limited English Proficient</t>
  </si>
  <si>
    <t>MET</t>
  </si>
  <si>
    <t>Academic Status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</si>
  <si>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</si>
  <si>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</si>
  <si>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</si>
  <si>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</si>
  <si>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</si>
  <si>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</si>
  <si>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</si>
  <si>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</si>
  <si>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</si>
  <si>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</si>
  <si>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</si>
  <si>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</si>
  <si>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</si>
  <si>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Graduation</t>
  </si>
  <si>
    <t>% Grad</t>
  </si>
  <si>
    <t>#Grad</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</si>
  <si>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</si>
  <si>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</si>
  <si>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</si>
  <si>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</si>
  <si>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</si>
  <si>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</si>
  <si>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</si>
  <si>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</si>
  <si>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</si>
  <si>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</si>
  <si>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</si>
  <si>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Participation Target:</t>
  </si>
  <si>
    <t>#Enroll</t>
  </si>
  <si>
    <t>AYP History</t>
  </si>
  <si>
    <t>Denominator</t>
  </si>
  <si>
    <t>District</t>
  </si>
  <si>
    <t>Did the district meet the standard for AYP?</t>
  </si>
  <si>
    <t>Other Indicator</t>
  </si>
  <si>
    <t>Elementary Grades (K-5)</t>
  </si>
  <si>
    <t>Middle Grades (6-8)</t>
  </si>
  <si>
    <t>High School Grades (9-12)</t>
  </si>
  <si>
    <t>Attendance</t>
  </si>
  <si>
    <t xml:space="preserve"> Enroll</t>
  </si>
  <si>
    <t xml:space="preserve"> % Att</t>
  </si>
  <si>
    <t xml:space="preserve"> Attendance</t>
  </si>
  <si>
    <t>Attendance Target:</t>
  </si>
  <si>
    <t>Middle Grades Attendance</t>
  </si>
  <si>
    <t>Elementary Grades Attendance</t>
  </si>
  <si>
    <t>Mathematics</t>
  </si>
  <si>
    <t>2007-2008</t>
  </si>
  <si>
    <t>Year(s) of data for best status</t>
  </si>
  <si>
    <t>AYP Calculator directions</t>
  </si>
  <si>
    <t xml:space="preserve">In the Participation block, enter the number of tests from students enrolled on the first school day in May that did not participate in the state assessment or otherwise did not have a valid test score. </t>
  </si>
  <si>
    <t>You are done.  The summary page will show the results of the AYP calculation rules based on the data you entered.</t>
  </si>
  <si>
    <t>For definitions of data elements and other information about AYP see:</t>
  </si>
  <si>
    <t>http://www.ode.state.or.us/search/page/?=1193</t>
  </si>
  <si>
    <r>
      <t xml:space="preserve">In the Academic Status block, enter the number of reading (grades 3 - 8, and 10) tests.  </t>
    </r>
    <r>
      <rPr>
        <i/>
        <sz val="10"/>
        <rFont val="Arial"/>
        <family val="2"/>
      </rPr>
      <t>Note: Count only the scores of students enrolled for a full academic year on the first school day in May.  Do not include the results for first year ELL students.</t>
    </r>
  </si>
  <si>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</si>
  <si>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</si>
  <si>
    <t xml:space="preserve">Use this workbook for a district with a grade 12 </t>
  </si>
  <si>
    <t xml:space="preserve">Click on the Summary District tab </t>
  </si>
  <si>
    <t>Enter the name of the district</t>
  </si>
  <si>
    <t>Click on the Math Details tab for type of school in the district: Elementary Schools (ELEM), Middle Schools (MS), and High Schools (HS)</t>
  </si>
  <si>
    <t>Click on the Graduation tab (which includes Attendance data)</t>
  </si>
  <si>
    <t>Enter the enrollment and attendance rate for each year</t>
  </si>
  <si>
    <t>District:</t>
  </si>
  <si>
    <t>Evergreen SD</t>
  </si>
  <si>
    <t>Math Target:</t>
  </si>
  <si>
    <t>2008-2009</t>
  </si>
  <si>
    <t>08-09</t>
  </si>
  <si>
    <t>Grades 9-12</t>
  </si>
  <si>
    <t>Grades 6-8</t>
  </si>
  <si>
    <t>Grades K-5</t>
  </si>
  <si>
    <t>ELEM
Gr K - 5</t>
  </si>
  <si>
    <t>MS 
Gr 6 - 8</t>
  </si>
  <si>
    <t>HS 
Gr 9 - 12</t>
  </si>
  <si>
    <t>Reading Knowledge and Skills ELEMENTARY (Grades K-5) Details</t>
  </si>
  <si>
    <t>Reading Knowledge and Skills MIDDLE SCHOOL (Grades 6-8) Details</t>
  </si>
  <si>
    <t>Reading Knowledge and Skills HIGH SCHOOL (Grades 9-12) Details</t>
  </si>
  <si>
    <t>Mathematics Knowledge and Skills ELEMENTARY (Grades K-5) Details</t>
  </si>
  <si>
    <t>Click on the Reading Details tab for type of school in the district: Elementary Schools (ELEM), Middle Schools (MS), and High Schools (HS)</t>
  </si>
  <si>
    <t>Mathematics Knowledge and Skills MIDDLE SCHOOL (Grades 6-8) Details</t>
  </si>
  <si>
    <t>Mathematics Knowledge and Skills HIGH SCHOOL (Grades 9-12) Details</t>
  </si>
  <si>
    <t>Reading AYP</t>
  </si>
  <si>
    <t>Reading</t>
  </si>
  <si>
    <t xml:space="preserve"> Reading AYP</t>
  </si>
  <si>
    <t>NOT MET</t>
  </si>
  <si>
    <t>Reading Target:</t>
  </si>
  <si>
    <r>
      <t xml:space="preserve">Enter the </t>
    </r>
    <r>
      <rPr>
        <b/>
        <sz val="10"/>
        <rFont val="Arial"/>
        <family val="2"/>
      </rPr>
      <t>2008-09</t>
    </r>
    <r>
      <rPr>
        <sz val="10"/>
        <rFont val="Arial"/>
        <family val="0"/>
      </rPr>
      <t xml:space="preserve"> data from the</t>
    </r>
    <r>
      <rPr>
        <b/>
        <sz val="10"/>
        <rFont val="Arial"/>
        <family val="2"/>
      </rPr>
      <t xml:space="preserve"> 2008-09</t>
    </r>
    <r>
      <rPr>
        <sz val="10"/>
        <rFont val="Arial"/>
        <family val="0"/>
      </rPr>
      <t xml:space="preserve"> AYP report</t>
    </r>
  </si>
  <si>
    <r>
      <t xml:space="preserve">In the Participation block, enter the number of valid test scores in Reading/Literature for </t>
    </r>
    <r>
      <rPr>
        <b/>
        <sz val="10"/>
        <rFont val="Arial"/>
        <family val="2"/>
      </rPr>
      <t>2009-10</t>
    </r>
    <r>
      <rPr>
        <sz val="10"/>
        <rFont val="Arial"/>
        <family val="0"/>
      </rPr>
      <t xml:space="preserve"> from students enrolled on the first school day in May in grades 3-8 and 10.  </t>
    </r>
  </si>
  <si>
    <r>
      <t xml:space="preserve">In the Participation block, enter the number of valid test scores in Mathematics for </t>
    </r>
    <r>
      <rPr>
        <b/>
        <sz val="10"/>
        <rFont val="Arial"/>
        <family val="2"/>
      </rPr>
      <t>2009-10</t>
    </r>
    <r>
      <rPr>
        <sz val="10"/>
        <rFont val="Arial"/>
        <family val="0"/>
      </rPr>
      <t xml:space="preserve"> from students enrolled on the first school day in May in grades 3-8 and 10.  </t>
    </r>
  </si>
  <si>
    <r>
      <t xml:space="preserve">Enter the </t>
    </r>
    <r>
      <rPr>
        <b/>
        <sz val="10"/>
        <rFont val="Arial"/>
        <family val="2"/>
      </rPr>
      <t>2007-08</t>
    </r>
    <r>
      <rPr>
        <sz val="10"/>
        <rFont val="Arial"/>
        <family val="0"/>
      </rPr>
      <t xml:space="preserve"> data from the </t>
    </r>
    <r>
      <rPr>
        <b/>
        <sz val="10"/>
        <rFont val="Arial"/>
        <family val="2"/>
      </rPr>
      <t>2008-09</t>
    </r>
    <r>
      <rPr>
        <sz val="10"/>
        <rFont val="Arial"/>
        <family val="0"/>
      </rPr>
      <t xml:space="preserve"> AYP report</t>
    </r>
  </si>
  <si>
    <r>
      <t xml:space="preserve">Enter the enrollment in grades 9 - 12, number of graduates with regular diplomas and number of dropouts for </t>
    </r>
    <r>
      <rPr>
        <b/>
        <sz val="10"/>
        <rFont val="Arial"/>
        <family val="2"/>
      </rPr>
      <t>2008-09</t>
    </r>
  </si>
  <si>
    <t>2009-10 Preliminary AYP Report</t>
  </si>
  <si>
    <t>09-10</t>
  </si>
  <si>
    <t>2009-2010</t>
  </si>
  <si>
    <t>NCES Graduation Rate</t>
  </si>
  <si>
    <t>#DO</t>
  </si>
  <si>
    <t>Note:  A minimum of 40 in the adjusted cohort is required for a high school to be rated on Graduation.  Schools or districts with fewer than 40 students in the adjusted cohort should use the AYP calculator for elementary schools.</t>
  </si>
  <si>
    <t>Enter the Adjusted Cohort counts, the number of regular diplomas, other completers, and non-graduates for the four-year cohort.</t>
  </si>
  <si>
    <t>NO DATA</t>
  </si>
  <si>
    <t>No rating provided. District has not submitted required information.</t>
  </si>
  <si>
    <t>Graduation Summary</t>
  </si>
  <si>
    <t>Graduation AYP</t>
  </si>
  <si>
    <t>Class of 2009 
Cohort Graduation</t>
  </si>
  <si>
    <t>NCES Graduation</t>
  </si>
  <si>
    <t>Cohort Graduation Rate</t>
  </si>
  <si>
    <t>Class of 2009</t>
  </si>
  <si>
    <t>Cohort Graduation</t>
  </si>
  <si>
    <t>Adjusted Cohort (2005-06 to 
2008-09)</t>
  </si>
  <si>
    <t>Regular Diplomas</t>
  </si>
  <si>
    <t>Non-Graduates</t>
  </si>
  <si>
    <t>Other completers (such as GED)</t>
  </si>
  <si>
    <t>Non-completers (such as dropouts)</t>
  </si>
  <si>
    <t>Cohort Graduation Target:</t>
  </si>
  <si>
    <t>NCES Graduation Target:</t>
  </si>
  <si>
    <t>NCES Combined Graduation</t>
  </si>
  <si>
    <t>The cohort graduation rate is calculated as the number of regular diplomas received within 4 years divided by the number of students in the adjusted cohort. The adjusted cohort includes all first-time ninth graders in 2005-2006 plus students who transfer into the school minus students who transfer out. To be rated on graduation, a school must have grade 12 in 2008-2009 and at least 40 in its adjusted cohort.</t>
  </si>
  <si>
    <t>The combined graduation is calculated as the weighted average of enrollment times the graduation rate for each year. The NCES graduation rate equals graduates divided by graduates plus dropouts. Enrollment includes all students in grades 9-12 enrolled on the first school day in October.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</si>
</sst>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53">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b/>
      <sz val="10"/>
      <name val="Arial"/>
      <family val="2"/>
    </font>
    <font>
      <b/>
      <i/>
      <sz val="10"/>
      <name val="Arial"/>
      <family val="2"/>
    </font>
    <font>
      <i/>
      <sz val="10"/>
      <name val="Arial"/>
      <family val="2"/>
    </font>
    <font>
      <b/>
      <sz val="10"/>
      <color indexed="9"/>
      <name val="Arial"/>
      <family val="2"/>
    </font>
    <font>
      <b/>
      <sz val="6"/>
      <name val="Arial"/>
      <family val="2"/>
    </font>
    <font>
      <i/>
      <sz val="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9"/>
        <bgColor indexed="64"/>
      </patternFill>
    </fill>
    <fill>
      <patternFill patternType="solid">
        <fgColor indexed="9"/>
        <bgColor indexed="64"/>
      </patternFill>
    </fill>
    <fill>
      <patternFill patternType="solid">
        <fgColor rgb="FFFFFF00"/>
        <bgColor indexed="64"/>
      </patternFill>
    </fill>
    <fill>
      <patternFill patternType="solid">
        <fgColor indexed="11"/>
        <bgColor indexed="64"/>
      </patternFill>
    </fill>
    <fill>
      <patternFill patternType="solid">
        <fgColor indexed="10"/>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thick"/>
    </border>
    <border>
      <left style="medium"/>
      <right style="medium"/>
      <top style="thin"/>
      <bottom>
        <color indexed="63"/>
      </bottom>
    </border>
    <border>
      <left style="thin"/>
      <right style="thin"/>
      <top style="thin"/>
      <bottom style="thin"/>
    </border>
    <border>
      <left style="medium"/>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thin"/>
      <right style="thin"/>
      <top style="thin"/>
      <bottom style="medium"/>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55">
    <xf numFmtId="0" fontId="0" fillId="0" borderId="0" xfId="0" applyAlignment="1">
      <alignment/>
    </xf>
    <xf numFmtId="0" fontId="0" fillId="0" borderId="10" xfId="0" applyBorder="1" applyAlignment="1" applyProtection="1">
      <alignment horizontal="right"/>
      <protection locked="0"/>
    </xf>
    <xf numFmtId="0" fontId="0" fillId="0" borderId="10" xfId="0" applyBorder="1" applyAlignment="1" applyProtection="1">
      <alignment/>
      <protection locked="0"/>
    </xf>
    <xf numFmtId="0" fontId="0" fillId="0" borderId="11" xfId="0" applyBorder="1" applyAlignment="1" applyProtection="1">
      <alignment horizontal="right"/>
      <protection locked="0"/>
    </xf>
    <xf numFmtId="0" fontId="0" fillId="0" borderId="11" xfId="0" applyBorder="1" applyAlignment="1" applyProtection="1">
      <alignment/>
      <protection locked="0"/>
    </xf>
    <xf numFmtId="0" fontId="0" fillId="0" borderId="12" xfId="0" applyBorder="1" applyAlignment="1" applyProtection="1">
      <alignment horizontal="righ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protection/>
    </xf>
    <xf numFmtId="0" fontId="1" fillId="33" borderId="11" xfId="0" applyFont="1" applyFill="1" applyBorder="1" applyAlignment="1" applyProtection="1">
      <alignment horizontal="center" vertical="center"/>
      <protection/>
    </xf>
    <xf numFmtId="0" fontId="6"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8"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5" fillId="0" borderId="0" xfId="0" applyFont="1" applyAlignment="1" applyProtection="1">
      <alignment horizontal="center"/>
      <protection/>
    </xf>
    <xf numFmtId="0" fontId="0" fillId="0" borderId="16" xfId="0" applyBorder="1" applyAlignment="1" applyProtection="1">
      <alignment horizontal="center" wrapText="1"/>
      <protection/>
    </xf>
    <xf numFmtId="0" fontId="0" fillId="0" borderId="17" xfId="0" applyFont="1" applyBorder="1" applyAlignment="1" applyProtection="1">
      <alignment horizontal="center"/>
      <protection/>
    </xf>
    <xf numFmtId="0" fontId="0" fillId="0" borderId="18" xfId="0" applyFont="1" applyBorder="1" applyAlignment="1" applyProtection="1">
      <alignment horizontal="center" wrapText="1"/>
      <protection/>
    </xf>
    <xf numFmtId="0" fontId="0" fillId="0" borderId="19" xfId="0" applyFont="1" applyFill="1" applyBorder="1" applyAlignment="1" applyProtection="1">
      <alignment horizontal="center"/>
      <protection/>
    </xf>
    <xf numFmtId="0" fontId="4" fillId="0" borderId="0" xfId="0" applyFont="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0" fillId="0" borderId="0" xfId="0" applyFont="1" applyFill="1" applyBorder="1" applyAlignment="1" applyProtection="1">
      <alignment horizontal="center"/>
      <protection/>
    </xf>
    <xf numFmtId="0" fontId="0" fillId="0" borderId="0" xfId="0" applyAlignment="1" applyProtection="1">
      <alignment horizontal="center"/>
      <protection/>
    </xf>
    <xf numFmtId="0" fontId="0" fillId="0" borderId="20" xfId="0" applyBorder="1" applyAlignment="1" applyProtection="1">
      <alignment horizontal="center" wrapText="1"/>
      <protection/>
    </xf>
    <xf numFmtId="0" fontId="0" fillId="0" borderId="15" xfId="0" applyFont="1" applyBorder="1" applyAlignment="1" applyProtection="1">
      <alignment/>
      <protection/>
    </xf>
    <xf numFmtId="0" fontId="0" fillId="0" borderId="0" xfId="0" applyFont="1" applyBorder="1" applyAlignment="1" applyProtection="1">
      <alignment/>
      <protection/>
    </xf>
    <xf numFmtId="0" fontId="1" fillId="0" borderId="0" xfId="0" applyFont="1" applyFill="1" applyBorder="1" applyAlignment="1" applyProtection="1">
      <alignment horizontal="center" vertical="center"/>
      <protection/>
    </xf>
    <xf numFmtId="0" fontId="0" fillId="0" borderId="21" xfId="0" applyBorder="1" applyAlignment="1" applyProtection="1">
      <alignment horizontal="center"/>
      <protection/>
    </xf>
    <xf numFmtId="0" fontId="7"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6" fillId="0" borderId="0" xfId="0" applyFont="1" applyAlignment="1" applyProtection="1" quotePrefix="1">
      <alignment horizontal="left"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5" fillId="0" borderId="22" xfId="0" applyFont="1" applyBorder="1" applyAlignment="1" applyProtection="1">
      <alignment horizontal="right"/>
      <protection/>
    </xf>
    <xf numFmtId="0" fontId="0" fillId="0" borderId="23" xfId="0" applyBorder="1" applyAlignment="1" applyProtection="1">
      <alignment horizontal="left"/>
      <protection/>
    </xf>
    <xf numFmtId="0" fontId="0" fillId="0" borderId="17" xfId="0" applyBorder="1" applyAlignment="1" applyProtection="1" quotePrefix="1">
      <alignment horizontal="center"/>
      <protection/>
    </xf>
    <xf numFmtId="0" fontId="1" fillId="0" borderId="0" xfId="0" applyFont="1" applyBorder="1" applyAlignment="1" applyProtection="1">
      <alignment horizontal="center" vertical="center"/>
      <protection/>
    </xf>
    <xf numFmtId="0" fontId="0" fillId="0" borderId="0" xfId="0" applyBorder="1" applyAlignment="1" applyProtection="1">
      <alignment/>
      <protection/>
    </xf>
    <xf numFmtId="0" fontId="0" fillId="0" borderId="19" xfId="0" applyBorder="1" applyAlignment="1" applyProtection="1">
      <alignment wrapText="1"/>
      <protection/>
    </xf>
    <xf numFmtId="0" fontId="0" fillId="0" borderId="0" xfId="0" applyBorder="1" applyAlignment="1" applyProtection="1">
      <alignment horizontal="center"/>
      <protection/>
    </xf>
    <xf numFmtId="0" fontId="7" fillId="0" borderId="0" xfId="0" applyFont="1" applyAlignment="1" applyProtection="1">
      <alignment horizontal="right" vertical="center"/>
      <protection/>
    </xf>
    <xf numFmtId="0" fontId="0" fillId="0" borderId="0" xfId="0" applyBorder="1" applyAlignment="1" applyProtection="1">
      <alignment vertical="center"/>
      <protection/>
    </xf>
    <xf numFmtId="0" fontId="12" fillId="0" borderId="16" xfId="0" applyFont="1" applyBorder="1" applyAlignment="1" applyProtection="1">
      <alignment horizontal="center"/>
      <protection/>
    </xf>
    <xf numFmtId="0" fontId="12" fillId="0" borderId="24" xfId="0" applyFont="1" applyBorder="1" applyAlignment="1" applyProtection="1">
      <alignment horizontal="center" vertical="center"/>
      <protection/>
    </xf>
    <xf numFmtId="165" fontId="0" fillId="0" borderId="0" xfId="0" applyNumberFormat="1" applyAlignment="1" applyProtection="1">
      <alignment/>
      <protection/>
    </xf>
    <xf numFmtId="0" fontId="5"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17" fillId="0" borderId="0" xfId="0" applyFont="1" applyAlignment="1">
      <alignment wrapText="1"/>
    </xf>
    <xf numFmtId="0" fontId="2" fillId="0" borderId="0" xfId="53" applyAlignment="1" applyProtection="1">
      <alignment/>
      <protection/>
    </xf>
    <xf numFmtId="0" fontId="0" fillId="0" borderId="25" xfId="0" applyBorder="1" applyAlignment="1">
      <alignment wrapText="1"/>
    </xf>
    <xf numFmtId="0" fontId="0" fillId="0" borderId="17" xfId="0" applyBorder="1" applyAlignment="1" applyProtection="1">
      <alignment horizontal="center" wrapText="1"/>
      <protection/>
    </xf>
    <xf numFmtId="0" fontId="11" fillId="0" borderId="0" xfId="0" applyFont="1" applyAlignment="1" applyProtection="1">
      <alignment/>
      <protection/>
    </xf>
    <xf numFmtId="0" fontId="18" fillId="0" borderId="16" xfId="0" applyFont="1" applyBorder="1" applyAlignment="1" applyProtection="1">
      <alignment horizontal="center" wrapText="1"/>
      <protection/>
    </xf>
    <xf numFmtId="0" fontId="18" fillId="33" borderId="26"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5" fillId="0" borderId="27" xfId="0" applyFont="1" applyBorder="1" applyAlignment="1" applyProtection="1">
      <alignment horizontal="center"/>
      <protection/>
    </xf>
    <xf numFmtId="0" fontId="19" fillId="0" borderId="27" xfId="0" applyFont="1" applyBorder="1" applyAlignment="1" applyProtection="1">
      <alignment horizontal="center"/>
      <protection/>
    </xf>
    <xf numFmtId="0" fontId="6" fillId="0" borderId="0" xfId="0" applyFont="1" applyAlignment="1" applyProtection="1">
      <alignment horizontal="left" vertical="center"/>
      <protection locked="0"/>
    </xf>
    <xf numFmtId="0" fontId="18" fillId="33" borderId="10" xfId="0" applyFont="1" applyFill="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33" borderId="12" xfId="0" applyFont="1" applyFill="1" applyBorder="1" applyAlignment="1" applyProtection="1">
      <alignment horizontal="center" vertical="center"/>
      <protection/>
    </xf>
    <xf numFmtId="0" fontId="0" fillId="0" borderId="28" xfId="0" applyBorder="1" applyAlignment="1" applyProtection="1">
      <alignment/>
      <protection/>
    </xf>
    <xf numFmtId="0" fontId="18" fillId="34" borderId="29" xfId="0" applyFont="1" applyFill="1" applyBorder="1" applyAlignment="1" applyProtection="1">
      <alignment horizontal="center" vertical="center"/>
      <protection/>
    </xf>
    <xf numFmtId="0" fontId="18" fillId="34" borderId="30" xfId="0" applyFont="1" applyFill="1" applyBorder="1" applyAlignment="1" applyProtection="1">
      <alignment horizontal="center" vertical="center"/>
      <protection/>
    </xf>
    <xf numFmtId="0" fontId="0" fillId="0" borderId="0" xfId="0" applyAlignment="1" applyProtection="1">
      <alignment horizontal="right" vertical="center"/>
      <protection/>
    </xf>
    <xf numFmtId="0" fontId="5" fillId="0" borderId="0" xfId="0" applyFont="1" applyBorder="1" applyAlignment="1" applyProtection="1">
      <alignment horizontal="center"/>
      <protection/>
    </xf>
    <xf numFmtId="0" fontId="0" fillId="0" borderId="0" xfId="0" applyBorder="1" applyAlignment="1" applyProtection="1">
      <alignment/>
      <protection/>
    </xf>
    <xf numFmtId="0" fontId="0" fillId="0" borderId="24" xfId="0" applyBorder="1" applyAlignment="1" applyProtection="1">
      <alignment vertical="center"/>
      <protection/>
    </xf>
    <xf numFmtId="0" fontId="16" fillId="35" borderId="0" xfId="0" applyFont="1" applyFill="1" applyAlignment="1">
      <alignment wrapText="1"/>
    </xf>
    <xf numFmtId="0" fontId="18" fillId="36" borderId="11" xfId="0" applyFont="1" applyFill="1" applyBorder="1" applyAlignment="1" applyProtection="1">
      <alignment horizontal="center" vertical="center"/>
      <protection/>
    </xf>
    <xf numFmtId="0" fontId="13" fillId="0" borderId="11" xfId="0" applyFont="1" applyBorder="1" applyAlignment="1" applyProtection="1">
      <alignment horizontal="center" vertical="top" wrapText="1"/>
      <protection/>
    </xf>
    <xf numFmtId="0" fontId="52" fillId="0" borderId="12" xfId="0" applyFont="1" applyBorder="1" applyAlignment="1" applyProtection="1">
      <alignment horizontal="center" vertical="top" wrapText="1"/>
      <protection/>
    </xf>
    <xf numFmtId="0" fontId="18" fillId="33" borderId="31" xfId="0" applyFont="1" applyFill="1" applyBorder="1" applyAlignment="1" applyProtection="1">
      <alignment horizontal="center" vertical="center"/>
      <protection/>
    </xf>
    <xf numFmtId="0" fontId="0" fillId="0" borderId="0" xfId="0" applyFont="1" applyAlignment="1" applyProtection="1">
      <alignment vertical="center"/>
      <protection/>
    </xf>
    <xf numFmtId="0" fontId="15" fillId="0" borderId="0" xfId="0" applyFont="1" applyAlignment="1" applyProtection="1">
      <alignment/>
      <protection/>
    </xf>
    <xf numFmtId="0" fontId="0" fillId="0" borderId="32" xfId="0" applyFont="1" applyBorder="1" applyAlignment="1" applyProtection="1">
      <alignment horizontal="center" wrapText="1"/>
      <protection/>
    </xf>
    <xf numFmtId="0" fontId="13" fillId="0" borderId="10" xfId="0" applyFont="1" applyBorder="1" applyAlignment="1" applyProtection="1">
      <alignment horizontal="center" vertical="top" wrapText="1"/>
      <protection/>
    </xf>
    <xf numFmtId="0" fontId="0" fillId="0" borderId="0" xfId="0" applyAlignment="1" applyProtection="1">
      <alignment vertical="center"/>
      <protection/>
    </xf>
    <xf numFmtId="0" fontId="5" fillId="0" borderId="22" xfId="0" applyFont="1" applyBorder="1" applyAlignment="1" applyProtection="1">
      <alignment horizontal="left"/>
      <protection/>
    </xf>
    <xf numFmtId="0" fontId="0" fillId="0" borderId="17" xfId="0" applyBorder="1" applyAlignment="1" applyProtection="1">
      <alignment horizontal="center"/>
      <protection/>
    </xf>
    <xf numFmtId="2" fontId="0" fillId="0" borderId="10" xfId="0" applyNumberFormat="1" applyBorder="1" applyAlignment="1" applyProtection="1">
      <alignment horizontal="right"/>
      <protection/>
    </xf>
    <xf numFmtId="2" fontId="0" fillId="0" borderId="11" xfId="0" applyNumberFormat="1" applyBorder="1" applyAlignment="1" applyProtection="1">
      <alignment horizontal="righ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2" fontId="0" fillId="0" borderId="12" xfId="0" applyNumberFormat="1" applyBorder="1" applyAlignment="1" applyProtection="1">
      <alignment horizontal="right"/>
      <protection/>
    </xf>
    <xf numFmtId="2" fontId="0" fillId="0" borderId="10" xfId="0" applyNumberFormat="1" applyFill="1" applyBorder="1" applyAlignment="1" applyProtection="1">
      <alignment horizontal="right"/>
      <protection/>
    </xf>
    <xf numFmtId="0" fontId="15"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0" borderId="0" xfId="0" applyFont="1" applyBorder="1" applyAlignment="1" applyProtection="1">
      <alignment horizontal="left"/>
      <protection/>
    </xf>
    <xf numFmtId="0" fontId="18" fillId="33" borderId="33" xfId="0" applyFont="1" applyFill="1" applyBorder="1" applyAlignment="1" applyProtection="1">
      <alignment horizontal="center" vertical="center"/>
      <protection/>
    </xf>
    <xf numFmtId="0" fontId="18" fillId="33" borderId="34" xfId="0" applyFont="1" applyFill="1" applyBorder="1" applyAlignment="1" applyProtection="1">
      <alignment horizontal="center" vertical="center"/>
      <protection/>
    </xf>
    <xf numFmtId="0" fontId="18" fillId="33" borderId="35" xfId="0" applyFont="1" applyFill="1" applyBorder="1" applyAlignment="1" applyProtection="1">
      <alignment horizontal="center" vertical="center"/>
      <protection/>
    </xf>
    <xf numFmtId="0" fontId="0" fillId="0" borderId="16" xfId="0" applyBorder="1" applyAlignment="1" applyProtection="1">
      <alignment horizontal="center"/>
      <protection/>
    </xf>
    <xf numFmtId="0" fontId="0" fillId="0" borderId="32" xfId="0" applyBorder="1" applyAlignment="1" applyProtection="1">
      <alignment horizontal="center"/>
      <protection/>
    </xf>
    <xf numFmtId="0" fontId="0" fillId="0" borderId="36" xfId="0" applyBorder="1" applyAlignment="1" applyProtection="1">
      <alignment horizontal="center"/>
      <protection/>
    </xf>
    <xf numFmtId="165" fontId="0" fillId="0" borderId="10" xfId="0" applyNumberFormat="1" applyBorder="1" applyAlignment="1" applyProtection="1">
      <alignment horizontal="center"/>
      <protection/>
    </xf>
    <xf numFmtId="165" fontId="0" fillId="0" borderId="37" xfId="0" applyNumberFormat="1" applyBorder="1" applyAlignment="1" applyProtection="1">
      <alignment horizontal="center"/>
      <protection/>
    </xf>
    <xf numFmtId="165" fontId="0" fillId="0" borderId="11" xfId="0" applyNumberFormat="1" applyBorder="1" applyAlignment="1" applyProtection="1">
      <alignment horizontal="center"/>
      <protection/>
    </xf>
    <xf numFmtId="165" fontId="0" fillId="0" borderId="12" xfId="0" applyNumberFormat="1" applyBorder="1" applyAlignment="1" applyProtection="1">
      <alignment horizontal="center"/>
      <protection/>
    </xf>
    <xf numFmtId="1" fontId="0" fillId="0" borderId="11" xfId="0" applyNumberFormat="1" applyFont="1" applyFill="1" applyBorder="1" applyAlignment="1" applyProtection="1">
      <alignment horizontal="right" vertical="center"/>
      <protection locked="0"/>
    </xf>
    <xf numFmtId="1" fontId="0" fillId="0" borderId="10" xfId="0" applyNumberFormat="1" applyBorder="1" applyAlignment="1" applyProtection="1">
      <alignment horizontal="right"/>
      <protection locked="0"/>
    </xf>
    <xf numFmtId="1" fontId="0" fillId="0" borderId="37" xfId="0" applyNumberFormat="1" applyBorder="1" applyAlignment="1" applyProtection="1">
      <alignment horizontal="right"/>
      <protection locked="0"/>
    </xf>
    <xf numFmtId="1" fontId="0" fillId="0" borderId="11" xfId="0" applyNumberFormat="1" applyBorder="1" applyAlignment="1" applyProtection="1">
      <alignment horizontal="right"/>
      <protection locked="0"/>
    </xf>
    <xf numFmtId="1" fontId="0" fillId="0" borderId="26" xfId="0" applyNumberFormat="1" applyFont="1" applyFill="1" applyBorder="1" applyAlignment="1" applyProtection="1">
      <alignment horizontal="right" vertical="center"/>
      <protection locked="0"/>
    </xf>
    <xf numFmtId="1" fontId="0" fillId="0" borderId="26" xfId="0" applyNumberFormat="1" applyFill="1" applyBorder="1" applyAlignment="1" applyProtection="1">
      <alignment horizontal="right"/>
      <protection locked="0"/>
    </xf>
    <xf numFmtId="1" fontId="0" fillId="0" borderId="12" xfId="0" applyNumberFormat="1" applyFont="1" applyFill="1" applyBorder="1" applyAlignment="1" applyProtection="1">
      <alignment horizontal="right" vertical="center"/>
      <protection locked="0"/>
    </xf>
    <xf numFmtId="1" fontId="0" fillId="0" borderId="12" xfId="0" applyNumberFormat="1" applyFill="1" applyBorder="1" applyAlignment="1" applyProtection="1">
      <alignment horizontal="right"/>
      <protection locked="0"/>
    </xf>
    <xf numFmtId="1" fontId="0" fillId="0" borderId="26" xfId="0" applyNumberFormat="1" applyBorder="1" applyAlignment="1" applyProtection="1">
      <alignment horizontal="right"/>
      <protection locked="0"/>
    </xf>
    <xf numFmtId="1" fontId="0" fillId="34" borderId="10" xfId="0" applyNumberFormat="1" applyFill="1" applyBorder="1" applyAlignment="1" applyProtection="1">
      <alignment horizontal="right"/>
      <protection locked="0"/>
    </xf>
    <xf numFmtId="165" fontId="0" fillId="34" borderId="10" xfId="0" applyNumberFormat="1" applyFill="1" applyBorder="1" applyAlignment="1" applyProtection="1">
      <alignment horizontal="right"/>
      <protection locked="0"/>
    </xf>
    <xf numFmtId="1" fontId="0" fillId="34" borderId="11" xfId="0" applyNumberFormat="1" applyFill="1" applyBorder="1" applyAlignment="1" applyProtection="1">
      <alignment horizontal="right"/>
      <protection locked="0"/>
    </xf>
    <xf numFmtId="165" fontId="0" fillId="34" borderId="11" xfId="0" applyNumberFormat="1" applyFill="1" applyBorder="1" applyAlignment="1" applyProtection="1">
      <alignment horizontal="right"/>
      <protection locked="0"/>
    </xf>
    <xf numFmtId="1" fontId="0" fillId="34" borderId="12" xfId="0" applyNumberFormat="1" applyFill="1" applyBorder="1" applyAlignment="1" applyProtection="1">
      <alignment horizontal="right"/>
      <protection locked="0"/>
    </xf>
    <xf numFmtId="165" fontId="0" fillId="34" borderId="12" xfId="0" applyNumberFormat="1" applyFill="1" applyBorder="1" applyAlignment="1" applyProtection="1">
      <alignment horizontal="right"/>
      <protection locked="0"/>
    </xf>
    <xf numFmtId="0" fontId="0" fillId="34" borderId="12" xfId="0" applyFill="1" applyBorder="1" applyAlignment="1" applyProtection="1">
      <alignment horizontal="right"/>
      <protection locked="0"/>
    </xf>
    <xf numFmtId="0" fontId="0" fillId="0" borderId="23" xfId="0" applyFont="1" applyBorder="1" applyAlignment="1" applyProtection="1">
      <alignment horizontal="center" wrapText="1"/>
      <protection/>
    </xf>
    <xf numFmtId="0" fontId="0" fillId="0" borderId="0" xfId="0" applyFill="1" applyBorder="1" applyAlignment="1" applyProtection="1">
      <alignment vertical="center"/>
      <protection/>
    </xf>
    <xf numFmtId="0" fontId="0" fillId="0" borderId="0" xfId="0" applyFill="1" applyBorder="1" applyAlignment="1" applyProtection="1">
      <alignment/>
      <protection/>
    </xf>
    <xf numFmtId="2" fontId="0" fillId="0" borderId="0" xfId="0" applyNumberFormat="1" applyFill="1" applyBorder="1" applyAlignment="1" applyProtection="1">
      <alignment/>
      <protection/>
    </xf>
    <xf numFmtId="0" fontId="12" fillId="0" borderId="26" xfId="0" applyFont="1" applyBorder="1" applyAlignment="1" applyProtection="1">
      <alignment horizontal="center"/>
      <protection/>
    </xf>
    <xf numFmtId="0" fontId="0" fillId="0" borderId="10" xfId="0" applyFont="1" applyBorder="1" applyAlignment="1" applyProtection="1">
      <alignment/>
      <protection/>
    </xf>
    <xf numFmtId="0" fontId="12" fillId="0" borderId="23" xfId="0" applyFont="1" applyBorder="1" applyAlignment="1" applyProtection="1">
      <alignment horizontal="center"/>
      <protection/>
    </xf>
    <xf numFmtId="1" fontId="0" fillId="0" borderId="10" xfId="0" applyNumberFormat="1" applyFill="1" applyBorder="1" applyAlignment="1" applyProtection="1">
      <alignment horizontal="right"/>
      <protection/>
    </xf>
    <xf numFmtId="1" fontId="0" fillId="0" borderId="11" xfId="0" applyNumberFormat="1" applyFill="1" applyBorder="1" applyAlignment="1" applyProtection="1">
      <alignment horizontal="right"/>
      <protection/>
    </xf>
    <xf numFmtId="1" fontId="0" fillId="0" borderId="12" xfId="0" applyNumberFormat="1" applyFill="1" applyBorder="1" applyAlignment="1" applyProtection="1">
      <alignment horizontal="right"/>
      <protection/>
    </xf>
    <xf numFmtId="0" fontId="11" fillId="0" borderId="13" xfId="0" applyFont="1" applyBorder="1" applyAlignment="1" applyProtection="1">
      <alignment/>
      <protection/>
    </xf>
    <xf numFmtId="0" fontId="11" fillId="0" borderId="14" xfId="0" applyFont="1" applyBorder="1" applyAlignment="1" applyProtection="1">
      <alignment/>
      <protection/>
    </xf>
    <xf numFmtId="0" fontId="11" fillId="0" borderId="15" xfId="0" applyFont="1" applyBorder="1" applyAlignment="1" applyProtection="1">
      <alignment/>
      <protection/>
    </xf>
    <xf numFmtId="0" fontId="18" fillId="37" borderId="14" xfId="0" applyFont="1" applyFill="1" applyBorder="1" applyAlignment="1" applyProtection="1">
      <alignment horizontal="center" vertical="center"/>
      <protection/>
    </xf>
    <xf numFmtId="0" fontId="18" fillId="37" borderId="15" xfId="0" applyFont="1" applyFill="1" applyBorder="1" applyAlignment="1" applyProtection="1">
      <alignment horizontal="center" vertical="center"/>
      <protection/>
    </xf>
    <xf numFmtId="0" fontId="0" fillId="0" borderId="16" xfId="0" applyBorder="1" applyAlignment="1" applyProtection="1" quotePrefix="1">
      <alignment horizontal="center"/>
      <protection/>
    </xf>
    <xf numFmtId="2" fontId="0" fillId="0" borderId="11" xfId="0" applyNumberFormat="1" applyFill="1" applyBorder="1" applyAlignment="1" applyProtection="1">
      <alignment horizontal="right"/>
      <protection/>
    </xf>
    <xf numFmtId="2" fontId="0" fillId="0" borderId="12" xfId="0" applyNumberFormat="1" applyFill="1" applyBorder="1" applyAlignment="1" applyProtection="1">
      <alignment horizontal="right"/>
      <protection/>
    </xf>
    <xf numFmtId="0" fontId="11" fillId="0" borderId="38" xfId="0" applyFont="1" applyBorder="1" applyAlignment="1" applyProtection="1">
      <alignment/>
      <protection/>
    </xf>
    <xf numFmtId="1" fontId="5" fillId="0" borderId="22" xfId="0" applyNumberFormat="1" applyFont="1" applyBorder="1" applyAlignment="1" applyProtection="1">
      <alignment horizontal="center"/>
      <protection/>
    </xf>
    <xf numFmtId="1" fontId="5" fillId="0" borderId="0" xfId="0" applyNumberFormat="1" applyFont="1" applyBorder="1" applyAlignment="1" applyProtection="1">
      <alignment horizontal="center"/>
      <protection/>
    </xf>
    <xf numFmtId="165" fontId="5" fillId="0" borderId="0" xfId="0" applyNumberFormat="1" applyFont="1" applyBorder="1" applyAlignment="1" applyProtection="1">
      <alignment horizontal="center"/>
      <protection/>
    </xf>
    <xf numFmtId="0" fontId="5" fillId="0" borderId="0" xfId="0" applyFont="1" applyAlignment="1" applyProtection="1">
      <alignment horizontal="left" wrapText="1"/>
      <protection/>
    </xf>
    <xf numFmtId="0" fontId="5" fillId="0" borderId="23"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0"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23" xfId="0" applyBorder="1" applyAlignment="1" applyProtection="1">
      <alignment horizontal="right" vertical="center"/>
      <protection/>
    </xf>
    <xf numFmtId="0" fontId="9" fillId="0" borderId="0" xfId="0" applyFont="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1" xfId="0" applyFont="1" applyBorder="1" applyAlignment="1" applyProtection="1">
      <alignment horizontal="center"/>
      <protection/>
    </xf>
    <xf numFmtId="0" fontId="5" fillId="0" borderId="0" xfId="0" applyFont="1" applyAlignment="1" applyProtection="1">
      <alignment horizontal="left"/>
      <protection/>
    </xf>
    <xf numFmtId="0" fontId="0" fillId="0" borderId="23" xfId="0" applyBorder="1" applyAlignment="1" applyProtection="1">
      <alignment horizontal="left"/>
      <protection/>
    </xf>
    <xf numFmtId="0" fontId="12" fillId="0" borderId="18" xfId="0" applyFont="1" applyBorder="1" applyAlignment="1" applyProtection="1">
      <alignment horizontal="center"/>
      <protection/>
    </xf>
    <xf numFmtId="0" fontId="12" fillId="0" borderId="20" xfId="0" applyFont="1" applyBorder="1" applyAlignment="1" applyProtection="1">
      <alignment horizontal="center"/>
      <protection/>
    </xf>
    <xf numFmtId="0" fontId="12" fillId="0" borderId="39" xfId="0" applyFont="1" applyBorder="1" applyAlignment="1" applyProtection="1">
      <alignment horizontal="center"/>
      <protection/>
    </xf>
    <xf numFmtId="0" fontId="5" fillId="0" borderId="22" xfId="0" applyFont="1" applyBorder="1" applyAlignment="1" applyProtection="1">
      <alignment horizontal="right"/>
      <protection/>
    </xf>
    <xf numFmtId="0" fontId="5" fillId="0" borderId="0" xfId="0" applyFont="1" applyBorder="1" applyAlignment="1" applyProtection="1">
      <alignment horizontal="right"/>
      <protection/>
    </xf>
    <xf numFmtId="0" fontId="0" fillId="0" borderId="23" xfId="0" applyBorder="1" applyAlignment="1" applyProtection="1">
      <alignment horizontal="left" wrapText="1"/>
      <protection/>
    </xf>
    <xf numFmtId="0" fontId="5" fillId="0" borderId="23" xfId="0" applyFont="1" applyBorder="1" applyAlignment="1" applyProtection="1">
      <alignment horizontal="left"/>
      <protection/>
    </xf>
    <xf numFmtId="0" fontId="0" fillId="0" borderId="18" xfId="0" applyFont="1" applyBorder="1" applyAlignment="1" applyProtection="1">
      <alignment horizontal="center"/>
      <protection/>
    </xf>
    <xf numFmtId="0" fontId="0" fillId="0" borderId="39" xfId="0" applyFont="1" applyBorder="1" applyAlignment="1" applyProtection="1">
      <alignment horizontal="center"/>
      <protection/>
    </xf>
    <xf numFmtId="16" fontId="0" fillId="0" borderId="18" xfId="0" applyNumberFormat="1" applyFont="1" applyBorder="1" applyAlignment="1" applyProtection="1" quotePrefix="1">
      <alignment horizontal="center"/>
      <protection/>
    </xf>
    <xf numFmtId="0" fontId="0" fillId="0" borderId="20" xfId="0" applyBorder="1" applyAlignment="1" applyProtection="1">
      <alignment horizontal="center"/>
      <protection/>
    </xf>
    <xf numFmtId="0" fontId="0" fillId="0" borderId="16" xfId="0" applyBorder="1" applyAlignment="1" applyProtection="1">
      <alignment horizontal="center" wrapText="1"/>
      <protection/>
    </xf>
    <xf numFmtId="0" fontId="0" fillId="0" borderId="21" xfId="0" applyBorder="1" applyAlignment="1" applyProtection="1">
      <alignment horizontal="center" wrapText="1"/>
      <protection/>
    </xf>
    <xf numFmtId="0" fontId="11" fillId="0" borderId="16" xfId="0" applyFont="1" applyBorder="1" applyAlignment="1" applyProtection="1">
      <alignment horizontal="center" wrapText="1"/>
      <protection/>
    </xf>
    <xf numFmtId="0" fontId="11" fillId="0" borderId="36" xfId="0" applyFont="1" applyBorder="1" applyAlignment="1" applyProtection="1">
      <alignment horizontal="center" wrapText="1"/>
      <protection/>
    </xf>
    <xf numFmtId="0" fontId="5" fillId="0" borderId="22" xfId="0" applyFont="1" applyBorder="1" applyAlignment="1" applyProtection="1">
      <alignment horizontal="center"/>
      <protection/>
    </xf>
    <xf numFmtId="0" fontId="0" fillId="0" borderId="36" xfId="0" applyBorder="1" applyAlignment="1" applyProtection="1">
      <alignment horizontal="center" wrapText="1"/>
      <protection/>
    </xf>
    <xf numFmtId="0" fontId="12" fillId="0" borderId="10" xfId="0" applyFont="1" applyBorder="1" applyAlignment="1" applyProtection="1">
      <alignment horizontal="center" wrapText="1"/>
      <protection/>
    </xf>
    <xf numFmtId="0" fontId="12" fillId="0" borderId="26" xfId="0" applyFont="1" applyBorder="1" applyAlignment="1" applyProtection="1">
      <alignment horizontal="center" wrapText="1"/>
      <protection/>
    </xf>
    <xf numFmtId="0" fontId="12" fillId="0" borderId="24" xfId="0" applyFont="1" applyBorder="1" applyAlignment="1" applyProtection="1">
      <alignment horizontal="center" wrapText="1"/>
      <protection/>
    </xf>
    <xf numFmtId="0" fontId="12" fillId="0" borderId="40" xfId="0" applyFont="1" applyBorder="1" applyAlignment="1" applyProtection="1">
      <alignment horizontal="center" wrapText="1"/>
      <protection/>
    </xf>
    <xf numFmtId="0" fontId="0" fillId="0" borderId="20" xfId="0" applyFont="1" applyBorder="1" applyAlignment="1" applyProtection="1">
      <alignment horizontal="center"/>
      <protection/>
    </xf>
    <xf numFmtId="0" fontId="0" fillId="0" borderId="18" xfId="0" applyFont="1" applyBorder="1" applyAlignment="1" applyProtection="1">
      <alignment horizontal="center" vertical="center"/>
      <protection/>
    </xf>
    <xf numFmtId="0" fontId="0" fillId="0" borderId="39" xfId="0" applyBorder="1" applyAlignment="1" applyProtection="1">
      <alignment horizontal="center" vertical="center"/>
      <protection/>
    </xf>
    <xf numFmtId="0" fontId="18" fillId="33" borderId="41" xfId="0" applyFont="1" applyFill="1" applyBorder="1" applyAlignment="1" applyProtection="1">
      <alignment horizontal="center" vertical="center"/>
      <protection/>
    </xf>
    <xf numFmtId="0" fontId="18" fillId="34" borderId="27" xfId="0" applyFont="1" applyFill="1" applyBorder="1" applyAlignment="1" applyProtection="1">
      <alignment horizontal="center" vertical="center"/>
      <protection/>
    </xf>
    <xf numFmtId="0" fontId="18" fillId="34" borderId="42" xfId="0" applyFont="1" applyFill="1" applyBorder="1" applyAlignment="1" applyProtection="1">
      <alignment horizontal="center" vertical="center"/>
      <protection/>
    </xf>
    <xf numFmtId="0" fontId="0" fillId="0" borderId="43" xfId="0" applyFont="1" applyBorder="1" applyAlignment="1" applyProtection="1">
      <alignment horizontal="center"/>
      <protection/>
    </xf>
    <xf numFmtId="0" fontId="0" fillId="0" borderId="44" xfId="0" applyFont="1" applyBorder="1" applyAlignment="1" applyProtection="1">
      <alignment horizontal="center"/>
      <protection/>
    </xf>
    <xf numFmtId="0" fontId="18" fillId="34" borderId="45" xfId="0" applyFont="1" applyFill="1" applyBorder="1" applyAlignment="1" applyProtection="1">
      <alignment horizontal="center" vertical="center"/>
      <protection/>
    </xf>
    <xf numFmtId="0" fontId="18" fillId="34" borderId="46" xfId="0" applyFont="1" applyFill="1" applyBorder="1" applyAlignment="1" applyProtection="1">
      <alignment horizontal="center" vertical="center"/>
      <protection/>
    </xf>
    <xf numFmtId="0" fontId="18" fillId="33" borderId="47" xfId="0" applyFont="1" applyFill="1" applyBorder="1" applyAlignment="1" applyProtection="1">
      <alignment horizontal="center" vertical="center"/>
      <protection/>
    </xf>
    <xf numFmtId="0" fontId="0" fillId="0" borderId="30" xfId="0" applyFont="1" applyBorder="1" applyAlignment="1" applyProtection="1">
      <alignment horizontal="left" indent="1"/>
      <protection/>
    </xf>
    <xf numFmtId="0" fontId="0" fillId="0" borderId="42" xfId="0" applyFont="1" applyBorder="1" applyAlignment="1" applyProtection="1">
      <alignment horizontal="left" indent="1"/>
      <protection/>
    </xf>
    <xf numFmtId="0" fontId="18" fillId="33" borderId="30" xfId="0" applyFont="1" applyFill="1" applyBorder="1" applyAlignment="1" applyProtection="1">
      <alignment horizontal="center" vertical="center"/>
      <protection/>
    </xf>
    <xf numFmtId="0" fontId="18" fillId="33" borderId="42" xfId="0" applyFont="1" applyFill="1" applyBorder="1" applyAlignment="1" applyProtection="1">
      <alignment horizontal="center" vertical="center"/>
      <protection/>
    </xf>
    <xf numFmtId="0" fontId="0" fillId="0" borderId="43" xfId="0" applyBorder="1" applyAlignment="1" applyProtection="1">
      <alignment horizontal="center" wrapText="1"/>
      <protection/>
    </xf>
    <xf numFmtId="0" fontId="5" fillId="0" borderId="23" xfId="0" applyFont="1" applyBorder="1" applyAlignment="1" applyProtection="1">
      <alignment horizontal="center"/>
      <protection/>
    </xf>
    <xf numFmtId="0" fontId="0" fillId="0" borderId="16" xfId="0" applyFont="1" applyBorder="1" applyAlignment="1" applyProtection="1">
      <alignment horizontal="center" wrapText="1"/>
      <protection/>
    </xf>
    <xf numFmtId="0" fontId="0" fillId="0" borderId="32" xfId="0" applyFont="1" applyBorder="1" applyAlignment="1" applyProtection="1">
      <alignment horizontal="center" wrapText="1"/>
      <protection/>
    </xf>
    <xf numFmtId="0" fontId="0" fillId="0" borderId="38" xfId="0" applyBorder="1" applyAlignment="1" applyProtection="1">
      <alignment horizontal="center" wrapText="1"/>
      <protection/>
    </xf>
    <xf numFmtId="0" fontId="5" fillId="0" borderId="23" xfId="0" applyFont="1" applyBorder="1" applyAlignment="1" applyProtection="1">
      <alignment/>
      <protection/>
    </xf>
    <xf numFmtId="0" fontId="6" fillId="0" borderId="0" xfId="0" applyFont="1" applyAlignment="1" applyProtection="1">
      <alignment horizontal="left" vertical="center"/>
      <protection/>
    </xf>
    <xf numFmtId="0" fontId="14" fillId="0" borderId="0"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5" fillId="0" borderId="0" xfId="0" applyFont="1" applyAlignment="1" applyProtection="1">
      <alignment horizontal="center"/>
      <protection/>
    </xf>
    <xf numFmtId="0" fontId="15" fillId="0" borderId="23" xfId="0" applyFont="1" applyBorder="1" applyAlignment="1" applyProtection="1">
      <alignment horizontal="center"/>
      <protection/>
    </xf>
    <xf numFmtId="0" fontId="0" fillId="0" borderId="16" xfId="0" applyBorder="1" applyAlignment="1" applyProtection="1">
      <alignment horizontal="center" vertical="center"/>
      <protection/>
    </xf>
    <xf numFmtId="0" fontId="0" fillId="0" borderId="21" xfId="0" applyBorder="1" applyAlignment="1" applyProtection="1">
      <alignment horizontal="center" vertical="center"/>
      <protection/>
    </xf>
    <xf numFmtId="0" fontId="5" fillId="0" borderId="22" xfId="0" applyFont="1" applyFill="1" applyBorder="1" applyAlignment="1" applyProtection="1">
      <alignment horizontal="right"/>
      <protection/>
    </xf>
    <xf numFmtId="0" fontId="14" fillId="0" borderId="0" xfId="0" applyFont="1" applyBorder="1" applyAlignment="1" applyProtection="1">
      <alignment vertical="top" wrapText="1"/>
      <protection/>
    </xf>
    <xf numFmtId="0" fontId="0" fillId="0" borderId="48" xfId="0" applyFont="1" applyBorder="1" applyAlignment="1" applyProtection="1">
      <alignment horizontal="center" wrapText="1"/>
      <protection/>
    </xf>
    <xf numFmtId="0" fontId="0" fillId="0" borderId="49" xfId="0" applyFont="1" applyBorder="1" applyAlignment="1" applyProtection="1">
      <alignment horizontal="center" wrapText="1"/>
      <protection/>
    </xf>
    <xf numFmtId="0" fontId="0" fillId="0" borderId="50" xfId="0" applyFont="1" applyBorder="1" applyAlignment="1" applyProtection="1">
      <alignment horizontal="center" wrapText="1"/>
      <protection/>
    </xf>
    <xf numFmtId="0" fontId="0" fillId="0" borderId="24" xfId="0" applyFont="1" applyBorder="1" applyAlignment="1" applyProtection="1">
      <alignment horizontal="center" wrapText="1"/>
      <protection/>
    </xf>
    <xf numFmtId="0" fontId="0" fillId="0" borderId="29" xfId="0" applyFont="1" applyBorder="1" applyAlignment="1" applyProtection="1">
      <alignment horizontal="left" indent="1"/>
      <protection/>
    </xf>
    <xf numFmtId="0" fontId="0" fillId="0" borderId="46" xfId="0" applyFont="1" applyBorder="1" applyAlignment="1" applyProtection="1">
      <alignment horizontal="left" indent="1"/>
      <protection/>
    </xf>
    <xf numFmtId="0" fontId="18" fillId="33" borderId="29" xfId="0" applyFont="1" applyFill="1" applyBorder="1" applyAlignment="1" applyProtection="1">
      <alignment horizontal="center" vertical="center"/>
      <protection/>
    </xf>
    <xf numFmtId="0" fontId="18" fillId="33" borderId="46" xfId="0" applyFont="1" applyFill="1" applyBorder="1" applyAlignment="1" applyProtection="1">
      <alignment horizontal="center" vertical="center"/>
      <protection/>
    </xf>
    <xf numFmtId="0" fontId="0" fillId="0" borderId="31" xfId="0" applyFont="1" applyBorder="1" applyAlignment="1" applyProtection="1">
      <alignment horizontal="left" indent="1"/>
      <protection/>
    </xf>
    <xf numFmtId="0" fontId="0" fillId="0" borderId="47" xfId="0" applyFont="1" applyBorder="1" applyAlignment="1" applyProtection="1">
      <alignment horizontal="left" indent="1"/>
      <protection/>
    </xf>
    <xf numFmtId="0" fontId="18" fillId="33" borderId="31" xfId="0" applyFont="1" applyFill="1" applyBorder="1" applyAlignment="1" applyProtection="1">
      <alignment horizontal="center" vertical="center"/>
      <protection/>
    </xf>
    <xf numFmtId="0" fontId="12" fillId="0" borderId="41" xfId="0" applyFont="1" applyBorder="1" applyAlignment="1" applyProtection="1">
      <alignment horizontal="center" wrapText="1"/>
      <protection/>
    </xf>
    <xf numFmtId="1" fontId="0" fillId="38" borderId="45" xfId="0" applyNumberFormat="1" applyFont="1" applyFill="1" applyBorder="1" applyAlignment="1" applyProtection="1">
      <alignment horizontal="right"/>
      <protection locked="0"/>
    </xf>
    <xf numFmtId="1" fontId="0" fillId="38" borderId="51" xfId="0" applyNumberFormat="1" applyFont="1" applyFill="1" applyBorder="1" applyAlignment="1" applyProtection="1">
      <alignment horizontal="right"/>
      <protection locked="0"/>
    </xf>
    <xf numFmtId="1" fontId="0" fillId="38" borderId="27" xfId="0" applyNumberFormat="1" applyFont="1" applyFill="1" applyBorder="1" applyAlignment="1" applyProtection="1">
      <alignment horizontal="right"/>
      <protection locked="0"/>
    </xf>
    <xf numFmtId="1" fontId="0" fillId="38" borderId="52" xfId="0" applyNumberFormat="1" applyFont="1" applyFill="1" applyBorder="1" applyAlignment="1" applyProtection="1">
      <alignment horizontal="right"/>
      <protection locked="0"/>
    </xf>
    <xf numFmtId="0" fontId="0" fillId="38" borderId="45" xfId="0" applyFont="1" applyFill="1" applyBorder="1" applyAlignment="1" applyProtection="1">
      <alignment horizontal="right"/>
      <protection locked="0"/>
    </xf>
    <xf numFmtId="0" fontId="0" fillId="38" borderId="27" xfId="0" applyFont="1" applyFill="1" applyBorder="1" applyAlignment="1" applyProtection="1">
      <alignment horizontal="right"/>
      <protection locked="0"/>
    </xf>
    <xf numFmtId="0" fontId="0" fillId="38" borderId="41" xfId="0" applyFont="1" applyFill="1" applyBorder="1" applyAlignment="1" applyProtection="1">
      <alignment horizontal="right"/>
      <protection locked="0"/>
    </xf>
    <xf numFmtId="1" fontId="0" fillId="0" borderId="45" xfId="0" applyNumberFormat="1" applyBorder="1" applyAlignment="1" applyProtection="1">
      <alignment horizontal="right"/>
      <protection locked="0"/>
    </xf>
    <xf numFmtId="1" fontId="0" fillId="0" borderId="27" xfId="0" applyNumberFormat="1" applyBorder="1" applyAlignment="1" applyProtection="1">
      <alignment horizontal="right"/>
      <protection locked="0"/>
    </xf>
    <xf numFmtId="1" fontId="0" fillId="0" borderId="30" xfId="0" applyNumberFormat="1" applyFont="1" applyFill="1" applyBorder="1" applyAlignment="1" applyProtection="1">
      <alignment horizontal="right" vertical="center"/>
      <protection locked="0"/>
    </xf>
    <xf numFmtId="1" fontId="0" fillId="0" borderId="27" xfId="0" applyNumberFormat="1" applyFont="1" applyFill="1" applyBorder="1" applyAlignment="1" applyProtection="1">
      <alignment horizontal="right" vertical="center"/>
      <protection locked="0"/>
    </xf>
    <xf numFmtId="0" fontId="0" fillId="0" borderId="29" xfId="0" applyFont="1" applyBorder="1" applyAlignment="1" applyProtection="1">
      <alignment horizontal="center" wrapText="1"/>
      <protection/>
    </xf>
    <xf numFmtId="0" fontId="0" fillId="0" borderId="45" xfId="0" applyBorder="1" applyAlignment="1" applyProtection="1">
      <alignment horizontal="center" wrapText="1"/>
      <protection/>
    </xf>
    <xf numFmtId="0" fontId="0" fillId="0" borderId="31" xfId="0" applyBorder="1" applyAlignment="1" applyProtection="1">
      <alignment horizontal="center" wrapText="1"/>
      <protection/>
    </xf>
    <xf numFmtId="0" fontId="0" fillId="0" borderId="41" xfId="0" applyBorder="1" applyAlignment="1" applyProtection="1">
      <alignment horizontal="center" wrapText="1"/>
      <protection/>
    </xf>
    <xf numFmtId="0" fontId="0" fillId="0" borderId="45" xfId="0" applyFont="1" applyBorder="1" applyAlignment="1" applyProtection="1">
      <alignment horizontal="center"/>
      <protection/>
    </xf>
    <xf numFmtId="0" fontId="0" fillId="0" borderId="45" xfId="0" applyBorder="1" applyAlignment="1" applyProtection="1">
      <alignment horizontal="center"/>
      <protection/>
    </xf>
    <xf numFmtId="0" fontId="0" fillId="0" borderId="41" xfId="0" applyBorder="1" applyAlignment="1" applyProtection="1">
      <alignment horizontal="center"/>
      <protection/>
    </xf>
    <xf numFmtId="1" fontId="0" fillId="0" borderId="41" xfId="0" applyNumberFormat="1" applyFill="1" applyBorder="1" applyAlignment="1" applyProtection="1">
      <alignment horizontal="right"/>
      <protection locked="0"/>
    </xf>
    <xf numFmtId="1" fontId="0" fillId="0" borderId="29" xfId="0" applyNumberFormat="1" applyFont="1" applyFill="1" applyBorder="1" applyAlignment="1" applyProtection="1">
      <alignment horizontal="right" vertical="center"/>
      <protection locked="0"/>
    </xf>
    <xf numFmtId="1" fontId="0" fillId="0" borderId="45" xfId="0" applyNumberFormat="1" applyFont="1" applyFill="1" applyBorder="1" applyAlignment="1" applyProtection="1">
      <alignment horizontal="right" vertical="center"/>
      <protection locked="0"/>
    </xf>
    <xf numFmtId="0" fontId="20" fillId="0" borderId="50" xfId="60" applyFont="1" applyBorder="1" applyAlignment="1" applyProtection="1">
      <alignment vertical="center" wrapText="1"/>
      <protection/>
    </xf>
    <xf numFmtId="0" fontId="20" fillId="0" borderId="0" xfId="60" applyFont="1" applyBorder="1" applyAlignment="1" applyProtection="1">
      <alignment vertical="center" wrapText="1"/>
      <protection/>
    </xf>
    <xf numFmtId="0" fontId="20" fillId="0" borderId="50" xfId="61" applyFont="1" applyBorder="1" applyAlignment="1" applyProtection="1">
      <alignment vertical="center" wrapText="1"/>
      <protection/>
    </xf>
    <xf numFmtId="1" fontId="0" fillId="0" borderId="31" xfId="0" applyNumberFormat="1" applyFont="1" applyFill="1" applyBorder="1" applyAlignment="1" applyProtection="1">
      <alignment horizontal="right" vertical="center"/>
      <protection locked="0"/>
    </xf>
    <xf numFmtId="1" fontId="0" fillId="0" borderId="41" xfId="0" applyNumberFormat="1" applyFont="1" applyFill="1" applyBorder="1" applyAlignment="1" applyProtection="1">
      <alignment horizontal="right" vertical="center"/>
      <protection locked="0"/>
    </xf>
    <xf numFmtId="1" fontId="0" fillId="0" borderId="27" xfId="0" applyNumberFormat="1" applyFill="1" applyBorder="1" applyAlignment="1" applyProtection="1">
      <alignment horizontal="right"/>
      <protection locked="0"/>
    </xf>
    <xf numFmtId="1" fontId="0" fillId="38" borderId="41" xfId="0" applyNumberFormat="1" applyFont="1" applyFill="1" applyBorder="1" applyAlignment="1" applyProtection="1">
      <alignment horizontal="right"/>
      <protection locked="0"/>
    </xf>
    <xf numFmtId="1" fontId="0" fillId="38" borderId="53" xfId="0" applyNumberFormat="1" applyFont="1" applyFill="1" applyBorder="1" applyAlignment="1" applyProtection="1">
      <alignment horizontal="righ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rmal 2" xfId="60"/>
    <cellStyle name="Normal 3" xfId="61"/>
    <cellStyle name="Note" xfId="62"/>
    <cellStyle name="Output" xfId="63"/>
    <cellStyle name="Percent" xfId="64"/>
    <cellStyle name="Title" xfId="65"/>
    <cellStyle name="Total" xfId="66"/>
    <cellStyle name="Warning Text" xfId="67"/>
  </cellStyles>
  <dxfs count="24">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A1" sqref="A1"/>
    </sheetView>
  </sheetViews>
  <sheetFormatPr defaultColWidth="9.140625" defaultRowHeight="12.75"/>
  <cols>
    <col min="1" max="1" width="5.8515625" style="0" customWidth="1"/>
    <col min="2" max="2" width="64.28125" style="0" customWidth="1"/>
  </cols>
  <sheetData>
    <row r="1" ht="15.75">
      <c r="B1" s="53" t="s">
        <v>64</v>
      </c>
    </row>
    <row r="2" ht="12.75">
      <c r="B2" s="54" t="s">
        <v>72</v>
      </c>
    </row>
    <row r="4" spans="1:2" ht="12.75">
      <c r="A4">
        <v>1</v>
      </c>
      <c r="B4" t="s">
        <v>73</v>
      </c>
    </row>
    <row r="5" spans="1:2" ht="12.75">
      <c r="A5">
        <v>2</v>
      </c>
      <c r="B5" t="s">
        <v>74</v>
      </c>
    </row>
    <row r="6" spans="1:2" ht="25.5" customHeight="1">
      <c r="A6">
        <v>3</v>
      </c>
      <c r="B6" s="55" t="s">
        <v>93</v>
      </c>
    </row>
    <row r="7" spans="1:2" ht="12.75">
      <c r="A7">
        <v>4</v>
      </c>
      <c r="B7" t="s">
        <v>101</v>
      </c>
    </row>
    <row r="8" spans="1:2" ht="38.25">
      <c r="A8">
        <v>5</v>
      </c>
      <c r="B8" s="55" t="s">
        <v>102</v>
      </c>
    </row>
    <row r="9" spans="1:2" ht="76.5">
      <c r="A9">
        <v>6</v>
      </c>
      <c r="B9" s="55" t="s">
        <v>70</v>
      </c>
    </row>
    <row r="10" spans="1:2" ht="51.75" thickBot="1">
      <c r="A10">
        <v>7</v>
      </c>
      <c r="B10" s="58" t="s">
        <v>69</v>
      </c>
    </row>
    <row r="11" spans="1:2" ht="26.25" thickTop="1">
      <c r="A11">
        <v>8</v>
      </c>
      <c r="B11" s="55" t="s">
        <v>75</v>
      </c>
    </row>
    <row r="12" spans="1:2" ht="12.75">
      <c r="A12">
        <v>9</v>
      </c>
      <c r="B12" t="s">
        <v>101</v>
      </c>
    </row>
    <row r="13" spans="1:2" ht="38.25">
      <c r="A13">
        <v>10</v>
      </c>
      <c r="B13" s="55" t="s">
        <v>103</v>
      </c>
    </row>
    <row r="14" spans="1:2" ht="38.25">
      <c r="A14">
        <v>11</v>
      </c>
      <c r="B14" s="55" t="s">
        <v>65</v>
      </c>
    </row>
    <row r="15" spans="1:2" ht="57" customHeight="1" thickBot="1">
      <c r="A15">
        <v>12</v>
      </c>
      <c r="B15" s="58" t="s">
        <v>71</v>
      </c>
    </row>
    <row r="16" spans="1:2" ht="13.5" thickTop="1">
      <c r="A16">
        <v>13</v>
      </c>
      <c r="B16" s="55" t="s">
        <v>76</v>
      </c>
    </row>
    <row r="17" ht="25.5">
      <c r="B17" s="55" t="s">
        <v>112</v>
      </c>
    </row>
    <row r="18" spans="1:2" ht="12.75">
      <c r="A18">
        <v>14</v>
      </c>
      <c r="B18" t="s">
        <v>104</v>
      </c>
    </row>
    <row r="19" spans="1:2" ht="25.5">
      <c r="A19">
        <v>15</v>
      </c>
      <c r="B19" s="55" t="s">
        <v>105</v>
      </c>
    </row>
    <row r="20" spans="1:2" ht="12.75">
      <c r="A20">
        <v>16</v>
      </c>
      <c r="B20" s="55" t="s">
        <v>77</v>
      </c>
    </row>
    <row r="22" ht="25.5">
      <c r="B22" s="56" t="s">
        <v>66</v>
      </c>
    </row>
    <row r="23" ht="12.75">
      <c r="B23" s="56"/>
    </row>
    <row r="24" ht="51" customHeight="1">
      <c r="B24" s="78" t="s">
        <v>111</v>
      </c>
    </row>
    <row r="26" ht="12.75">
      <c r="B26" t="s">
        <v>67</v>
      </c>
    </row>
    <row r="27" ht="12.75">
      <c r="B27" s="57" t="s">
        <v>68</v>
      </c>
    </row>
  </sheetData>
  <sheetProtection sheet="1"/>
  <hyperlinks>
    <hyperlink ref="B27" r:id="rId1" display="http://www.ode.state.or.us/search/page/?=1193"/>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A1">
      <selection activeCell="B3" sqref="B3"/>
    </sheetView>
  </sheetViews>
  <sheetFormatPr defaultColWidth="9.140625" defaultRowHeight="12.75"/>
  <cols>
    <col min="1" max="1" width="12.28125" style="10" customWidth="1"/>
    <col min="2" max="2" width="27.57421875" style="28" customWidth="1"/>
    <col min="3" max="3" width="10.7109375" style="28" customWidth="1"/>
    <col min="4" max="4" width="11.57421875" style="28" customWidth="1"/>
    <col min="5" max="5" width="10.140625" style="28" customWidth="1"/>
    <col min="6" max="6" width="10.8515625" style="28" customWidth="1"/>
    <col min="7" max="7" width="10.421875" style="10" customWidth="1"/>
    <col min="8" max="23" width="6.28125" style="10" customWidth="1"/>
    <col min="24" max="16384" width="9.140625" style="10" customWidth="1"/>
  </cols>
  <sheetData>
    <row r="1" spans="1:19" s="15" customFormat="1" ht="21" customHeight="1">
      <c r="A1" s="150" t="s">
        <v>106</v>
      </c>
      <c r="B1" s="151"/>
      <c r="C1" s="151"/>
      <c r="D1" s="151"/>
      <c r="E1" s="151"/>
      <c r="F1" s="151"/>
      <c r="G1" s="34"/>
      <c r="H1" s="34"/>
      <c r="I1" s="34"/>
      <c r="J1" s="34"/>
      <c r="K1" s="34"/>
      <c r="L1" s="34"/>
      <c r="M1" s="34"/>
      <c r="N1" s="34"/>
      <c r="O1" s="34"/>
      <c r="P1" s="34"/>
      <c r="Q1" s="34"/>
      <c r="R1" s="34"/>
      <c r="S1" s="48"/>
    </row>
    <row r="2" spans="1:19" s="15" customFormat="1" ht="18" customHeight="1">
      <c r="A2" s="153" t="s">
        <v>10</v>
      </c>
      <c r="B2" s="153"/>
      <c r="C2" s="153"/>
      <c r="D2" s="153"/>
      <c r="E2" s="153"/>
      <c r="F2" s="153"/>
      <c r="G2" s="34"/>
      <c r="H2" s="34"/>
      <c r="I2" s="34"/>
      <c r="J2" s="34"/>
      <c r="K2" s="34"/>
      <c r="L2" s="34"/>
      <c r="M2" s="34"/>
      <c r="N2" s="34"/>
      <c r="O2" s="34"/>
      <c r="P2" s="34"/>
      <c r="Q2" s="34"/>
      <c r="R2" s="34"/>
      <c r="S2" s="48"/>
    </row>
    <row r="3" spans="1:6" s="15" customFormat="1" ht="16.5" customHeight="1">
      <c r="A3" s="12" t="s">
        <v>4</v>
      </c>
      <c r="B3" s="66" t="s">
        <v>79</v>
      </c>
      <c r="C3" s="155" t="s">
        <v>43</v>
      </c>
      <c r="D3" s="156"/>
      <c r="E3" s="157"/>
      <c r="F3" s="11" t="str">
        <f>IF(OR(C8="PENDING",D8="PENDING",E8="PENDING"),"PENDING",IF(OR(C9="NOT MET",C10="NOT MET",C11="NOT MET",D9="NOT MET",D10="NOT MET",D11="NOT MET",E8="NOT MET"),"NOT MET","MET"))</f>
        <v>PENDING</v>
      </c>
    </row>
    <row r="4" spans="1:3" s="15" customFormat="1" ht="16.5" customHeight="1">
      <c r="A4" s="12"/>
      <c r="B4" s="13"/>
      <c r="C4" s="14"/>
    </row>
    <row r="5" spans="1:6" s="15" customFormat="1" ht="16.5" customHeight="1">
      <c r="A5" s="16"/>
      <c r="B5" s="17"/>
      <c r="C5" s="14"/>
      <c r="D5" s="18"/>
      <c r="E5" s="18"/>
      <c r="F5" s="18"/>
    </row>
    <row r="6" spans="1:6" ht="16.5" thickBot="1">
      <c r="A6" s="19"/>
      <c r="B6" s="154" t="s">
        <v>49</v>
      </c>
      <c r="C6" s="154"/>
      <c r="D6" s="154"/>
      <c r="E6" s="154"/>
      <c r="F6" s="154"/>
    </row>
    <row r="7" spans="1:6" ht="42" customHeight="1" thickBot="1">
      <c r="A7" s="152" t="s">
        <v>9</v>
      </c>
      <c r="B7" s="152"/>
      <c r="C7" s="20" t="s">
        <v>96</v>
      </c>
      <c r="D7" s="21" t="s">
        <v>6</v>
      </c>
      <c r="E7" s="22" t="s">
        <v>50</v>
      </c>
      <c r="F7" s="23"/>
    </row>
    <row r="8" spans="1:6" ht="13.5" customHeight="1">
      <c r="A8" s="24"/>
      <c r="B8" s="25" t="s">
        <v>48</v>
      </c>
      <c r="C8" s="61" t="str">
        <f>IF(AND(C9="PENDING",C10="PENDING",C11="PENDING"),"PENDING",(IF(AND(C9="NOT MET",C10="NOT MET",C11="NOT MET"),"NOT MET","MET")))</f>
        <v>PENDING</v>
      </c>
      <c r="D8" s="61" t="str">
        <f>IF(AND(D9="PENDING",D10="PENDING",D11="PENDING"),"PENDING",(IF(AND(D9="NOT MET",D10="NOT MET",D11="NOT MET"),"NOT MET","MET")))</f>
        <v>PENDING</v>
      </c>
      <c r="E8" s="62" t="str">
        <f>Graduation!$C$22</f>
        <v>PENDING</v>
      </c>
      <c r="F8" s="23"/>
    </row>
    <row r="9" spans="1:6" ht="13.5" customHeight="1">
      <c r="A9" s="24"/>
      <c r="B9" s="26" t="s">
        <v>51</v>
      </c>
      <c r="C9" s="63" t="str">
        <f>IF(C14="PENDING","PENDING",(IF(OR(C14="NOT MET",C15="NOT MET",C16="NOT MET",C17="NOT MET",C18="NOT MET",C19="NOT MET",C20="NOT MET",C21="NOT MET",C22="NOT MET",C23="NOT MET"),"NOT MET","MET")))</f>
        <v>PENDING</v>
      </c>
      <c r="D9" s="63" t="str">
        <f>IF(C26="PENDING","PENDING",(IF(OR(C26="NOT MET",C27="NOT MET",C28="NOT MET",C29="NOT MET",C30="NOT MET",C31="NOT MET",C32="NOT MET",C33="NOT MET",C34="NOT MET",C35="NOT MET"),"NOT MET","MET")))</f>
        <v>PENDING</v>
      </c>
      <c r="E9" s="64"/>
      <c r="F9" s="27"/>
    </row>
    <row r="10" spans="1:6" ht="13.5" customHeight="1">
      <c r="A10" s="24"/>
      <c r="B10" s="26" t="s">
        <v>52</v>
      </c>
      <c r="C10" s="63" t="str">
        <f>IF(D14="PENDING","PENDING",(IF(OR(D14="NOT MET",D15="NOT MET",D16="NOT MET",D17="NOT MET",D18="NOT MET",D19="NOT MET",D20="NOT MET",D21="NOT MET",D22="NOT MET",D23="NOT MET"),"NOT MET","MET")))</f>
        <v>PENDING</v>
      </c>
      <c r="D10" s="63" t="str">
        <f>IF(D26="PENDING","PENDING",(IF(OR(D26="NOT MET",D27="NOT MET",D28="NOT MET",D29="NOT MET",D30="NOT MET",D31="NOT MET",D32="NOT MET",D33="NOT MET",D34="NOT MET",D35="NOT MET"),"NOT MET","MET")))</f>
        <v>PENDING</v>
      </c>
      <c r="E10" s="65"/>
      <c r="F10" s="27"/>
    </row>
    <row r="11" spans="1:6" ht="13.5" customHeight="1">
      <c r="A11" s="24"/>
      <c r="B11" s="26" t="s">
        <v>53</v>
      </c>
      <c r="C11" s="63" t="str">
        <f>IF(E14="PENDING","PENDING",(IF(OR(E14="NOT MET",E15="NOT MET",E16="NOT MET",E17="NOT MET",E18="NOT MET",E19="NOT MET",E20="NOT MET",E21="NOT MET",E22="NOT MET",E23="NOT MET"),"NOT MET","MET")))</f>
        <v>PENDING</v>
      </c>
      <c r="D11" s="63" t="str">
        <f>IF(E26="PENDING","PENDING",(IF(OR(E26="NOT MET",E27="NOT MET",E28="NOT MET",E29="NOT MET",E30="NOT MET",E31="NOT MET",E32="NOT MET",E33="NOT MET",E34="NOT MET",E35="NOT MET"),"NOT MET","MET")))</f>
        <v>PENDING</v>
      </c>
      <c r="E11" s="65"/>
      <c r="F11" s="27"/>
    </row>
    <row r="12" spans="1:2" ht="12.75" customHeight="1" thickBot="1">
      <c r="A12" s="19"/>
      <c r="B12" s="19"/>
    </row>
    <row r="13" spans="1:6" ht="42" customHeight="1" thickBot="1">
      <c r="A13" s="148" t="s">
        <v>97</v>
      </c>
      <c r="B13" s="149"/>
      <c r="C13" s="59" t="s">
        <v>86</v>
      </c>
      <c r="D13" s="29" t="s">
        <v>87</v>
      </c>
      <c r="E13" s="59" t="s">
        <v>88</v>
      </c>
      <c r="F13" s="10"/>
    </row>
    <row r="14" spans="2:6" ht="13.5" customHeight="1">
      <c r="B14" s="25" t="s">
        <v>12</v>
      </c>
      <c r="C14" s="63" t="str">
        <f>IF('ReadingDetails ELEM'!C10="PENDING","PENDING",(IF(OR('ReadingDetails ELEM'!C10="NOT MET",AND('ReadingDetails ELEM'!C24="NOT MET",OR('ReadingDetails ELEM'!C37="NOT MET",Graduation!C66="NOT MET"))),"NOT MET","MET")))</f>
        <v>PENDING</v>
      </c>
      <c r="D14" s="63" t="str">
        <f>IF('ReadingDetails MS'!C10="PENDING","PENDING",(IF(OR('ReadingDetails MS'!C10="NOT MET",AND('ReadingDetails MS'!C24="NOT MET",OR('ReadingDetails MS'!C37="NOT MET",Graduation!C52="NOT MET"))),"NOT MET","MET")))</f>
        <v>PENDING</v>
      </c>
      <c r="E14" s="63" t="str">
        <f>IF(OR('ReadingDetails HS'!C10="PENDING",'ReadingDetails HS'!C24="PENDING",Graduation!C22="PENDING"),"PENDING",(IF(OR('ReadingDetails HS'!C10="NOT MET",AND('ReadingDetails HS'!C24="NOT MET",OR('ReadingDetails HS'!C37="NOT MET",Graduation!C22="NOT MET"))),"NOT MET","MET")))</f>
        <v>PENDING</v>
      </c>
      <c r="F14" s="10"/>
    </row>
    <row r="15" spans="2:6" ht="13.5" customHeight="1">
      <c r="B15" s="26" t="s">
        <v>23</v>
      </c>
      <c r="C15" s="63" t="str">
        <f>IF('ReadingDetails ELEM'!C11="NA","NA",(IF(OR('ReadingDetails ELEM'!C11="NOT MET",AND('ReadingDetails ELEM'!C25="NOT MET",OR('ReadingDetails ELEM'!C38="NOT MET",Graduation!C67="NOT MET"))),"NOT MET","MET")))</f>
        <v>NA</v>
      </c>
      <c r="D15" s="63" t="str">
        <f>IF('ReadingDetails MS'!C11="NA","NA",(IF(OR('ReadingDetails MS'!C11="NOT MET",AND('ReadingDetails MS'!C25="NOT MET",OR('ReadingDetails MS'!C38="NOT MET",Graduation!C53="NOT MET"))),"NOT MET","MET")))</f>
        <v>NA</v>
      </c>
      <c r="E15" s="63" t="str">
        <f>IF('ReadingDetails HS'!C11="NA","NA",(IF(OR('ReadingDetails HS'!C11="NOT MET",AND('ReadingDetails HS'!C25="NOT MET",OR('ReadingDetails HS'!C38="NOT MET",Graduation!C23="NOT MET"))),"NOT MET","MET")))</f>
        <v>NA</v>
      </c>
      <c r="F15" s="10"/>
    </row>
    <row r="16" spans="2:6" ht="13.5" customHeight="1">
      <c r="B16" s="26" t="s">
        <v>14</v>
      </c>
      <c r="C16" s="63" t="str">
        <f>IF('ReadingDetails ELEM'!C12="NA","NA",(IF(OR('ReadingDetails ELEM'!C12="NOT MET",AND('ReadingDetails ELEM'!C26="NOT MET",OR('ReadingDetails ELEM'!C39="NOT MET",Graduation!C68="NOT MET"))),"NOT MET","MET")))</f>
        <v>NA</v>
      </c>
      <c r="D16" s="63" t="str">
        <f>IF('ReadingDetails MS'!C12="NA","NA",(IF(OR('ReadingDetails MS'!C12="NOT MET",AND('ReadingDetails MS'!C26="NOT MET",OR('ReadingDetails MS'!C39="NOT MET",Graduation!C54="NOT MET"))),"NOT MET","MET")))</f>
        <v>NA</v>
      </c>
      <c r="E16" s="63" t="str">
        <f>IF('ReadingDetails HS'!C12="NA","NA",(IF(OR('ReadingDetails HS'!C12="NOT MET",AND('ReadingDetails HS'!C26="NOT MET",OR('ReadingDetails HS'!C39="NOT MET",Graduation!C24="NOT MET"))),"NOT MET","MET")))</f>
        <v>NA</v>
      </c>
      <c r="F16" s="10"/>
    </row>
    <row r="17" spans="2:6" ht="13.5" customHeight="1">
      <c r="B17" s="26" t="s">
        <v>13</v>
      </c>
      <c r="C17" s="63" t="str">
        <f>IF('ReadingDetails ELEM'!C13="NA","NA",(IF(OR('ReadingDetails ELEM'!C13="NOT MET",AND('ReadingDetails ELEM'!C27="NOT MET",OR('ReadingDetails ELEM'!C40="NOT MET",Graduation!C69="NOT MET"))),"NOT MET","MET")))</f>
        <v>NA</v>
      </c>
      <c r="D17" s="63" t="str">
        <f>IF('ReadingDetails MS'!C13="NA","NA",(IF(OR('ReadingDetails MS'!C13="NOT MET",AND('ReadingDetails MS'!C27="NOT MET",OR('ReadingDetails MS'!C40="NOT MET",Graduation!C55="NOT MET"))),"NOT MET","MET")))</f>
        <v>NA</v>
      </c>
      <c r="E17" s="63" t="str">
        <f>IF('ReadingDetails HS'!C13="NA","NA",(IF(OR('ReadingDetails HS'!C13="NOT MET",AND('ReadingDetails HS'!C27="NOT MET",OR('ReadingDetails HS'!C40="NOT MET",Graduation!C25="NOT MET"))),"NOT MET","MET")))</f>
        <v>NA</v>
      </c>
      <c r="F17" s="10"/>
    </row>
    <row r="18" spans="2:6" ht="13.5" customHeight="1">
      <c r="B18" s="26" t="s">
        <v>25</v>
      </c>
      <c r="C18" s="63" t="str">
        <f>IF('ReadingDetails ELEM'!C14="NA","NA",(IF(OR('ReadingDetails ELEM'!C14="NOT MET",AND('ReadingDetails ELEM'!C28="NOT MET",OR('ReadingDetails ELEM'!C41="NOT MET",Graduation!C70="NOT MET"))),"NOT MET","MET")))</f>
        <v>NA</v>
      </c>
      <c r="D18" s="63" t="str">
        <f>IF('ReadingDetails MS'!C14="NA","NA",(IF(OR('ReadingDetails MS'!C14="NOT MET",AND('ReadingDetails MS'!C28="NOT MET",OR('ReadingDetails MS'!C41="NOT MET",Graduation!C56="NOT MET"))),"NOT MET","MET")))</f>
        <v>NA</v>
      </c>
      <c r="E18" s="63" t="str">
        <f>IF('ReadingDetails HS'!C14="NA","NA",(IF(OR('ReadingDetails HS'!C14="NOT MET",AND('ReadingDetails HS'!C28="NOT MET",OR('ReadingDetails HS'!C41="NOT MET",Graduation!C26="NOT MET"))),"NOT MET","MET")))</f>
        <v>NA</v>
      </c>
      <c r="F18" s="10"/>
    </row>
    <row r="19" spans="2:6" ht="13.5" customHeight="1">
      <c r="B19" s="26" t="s">
        <v>26</v>
      </c>
      <c r="C19" s="63" t="str">
        <f>IF('ReadingDetails ELEM'!C15="NA","NA",(IF(OR('ReadingDetails ELEM'!C15="NOT MET",AND('ReadingDetails ELEM'!C29="NOT MET",OR('ReadingDetails ELEM'!C42="NOT MET",Graduation!C71="NOT MET"))),"NOT MET","MET")))</f>
        <v>NA</v>
      </c>
      <c r="D19" s="63" t="str">
        <f>IF('ReadingDetails MS'!C15="NA","NA",(IF(OR('ReadingDetails MS'!C15="NOT MET",AND('ReadingDetails MS'!C29="NOT MET",OR('ReadingDetails MS'!C42="NOT MET",Graduation!C57="NOT MET"))),"NOT MET","MET")))</f>
        <v>NA</v>
      </c>
      <c r="E19" s="63" t="str">
        <f>IF('ReadingDetails HS'!C15="NA","NA",(IF(OR('ReadingDetails HS'!C15="NOT MET",AND('ReadingDetails HS'!C29="NOT MET",OR('ReadingDetails HS'!C42="NOT MET",Graduation!C27="NOT MET"))),"NOT MET","MET")))</f>
        <v>NA</v>
      </c>
      <c r="F19" s="10"/>
    </row>
    <row r="20" spans="2:6" ht="13.5" customHeight="1">
      <c r="B20" s="26" t="s">
        <v>27</v>
      </c>
      <c r="C20" s="63" t="str">
        <f>IF('ReadingDetails ELEM'!C16="NA","NA",(IF(OR('ReadingDetails ELEM'!C16="NOT MET",AND('ReadingDetails ELEM'!C30="NOT MET",OR('ReadingDetails ELEM'!C43="NOT MET",Graduation!C72="NOT MET"))),"NOT MET","MET")))</f>
        <v>NA</v>
      </c>
      <c r="D20" s="63" t="str">
        <f>IF('ReadingDetails MS'!C16="NA","NA",(IF(OR('ReadingDetails MS'!C16="NOT MET",AND('ReadingDetails MS'!C30="NOT MET",OR('ReadingDetails MS'!C43="NOT MET",Graduation!C58="NOT MET"))),"NOT MET","MET")))</f>
        <v>NA</v>
      </c>
      <c r="E20" s="63" t="str">
        <f>IF('ReadingDetails HS'!C16="NA","NA",(IF(OR('ReadingDetails HS'!C16="NOT MET",AND('ReadingDetails HS'!C30="NOT MET",OR('ReadingDetails HS'!C43="NOT MET",Graduation!C28="NOT MET"))),"NOT MET","MET")))</f>
        <v>NA</v>
      </c>
      <c r="F20" s="10"/>
    </row>
    <row r="21" spans="2:6" ht="13.5" customHeight="1">
      <c r="B21" s="26" t="s">
        <v>24</v>
      </c>
      <c r="C21" s="63" t="str">
        <f>IF('ReadingDetails ELEM'!C17="NA","NA",(IF(OR('ReadingDetails ELEM'!C17="NOT MET",AND('ReadingDetails ELEM'!C31="NOT MET",OR('ReadingDetails ELEM'!C44="NOT MET",Graduation!C73="NOT MET"))),"NOT MET","MET")))</f>
        <v>NA</v>
      </c>
      <c r="D21" s="63" t="str">
        <f>IF('ReadingDetails MS'!C17="NA","NA",(IF(OR('ReadingDetails MS'!C17="NOT MET",AND('ReadingDetails MS'!C31="NOT MET",OR('ReadingDetails MS'!C44="NOT MET",Graduation!C59="NOT MET"))),"NOT MET","MET")))</f>
        <v>NA</v>
      </c>
      <c r="E21" s="63" t="str">
        <f>IF('ReadingDetails HS'!C17="NA","NA",(IF(OR('ReadingDetails HS'!C17="NOT MET",AND('ReadingDetails HS'!C31="NOT MET",OR('ReadingDetails HS'!C44="NOT MET",Graduation!C29="NOT MET"))),"NOT MET","MET")))</f>
        <v>NA</v>
      </c>
      <c r="F21" s="10"/>
    </row>
    <row r="22" spans="2:6" ht="13.5" customHeight="1">
      <c r="B22" s="26" t="s">
        <v>28</v>
      </c>
      <c r="C22" s="63" t="str">
        <f>IF('ReadingDetails ELEM'!C18="NA","NA",(IF(OR('ReadingDetails ELEM'!C18="NOT MET",AND('ReadingDetails ELEM'!C32="NOT MET",OR('ReadingDetails ELEM'!C45="NOT MET",Graduation!C74="NOT MET"))),"NOT MET","MET")))</f>
        <v>NA</v>
      </c>
      <c r="D22" s="63" t="str">
        <f>IF('ReadingDetails MS'!C18="NA","NA",(IF(OR('ReadingDetails MS'!C18="NOT MET",AND('ReadingDetails MS'!C32="NOT MET",OR('ReadingDetails MS'!C45="NOT MET",Graduation!C60="NOT MET"))),"NOT MET","MET")))</f>
        <v>NA</v>
      </c>
      <c r="E22" s="63" t="str">
        <f>IF('ReadingDetails HS'!C18="NA","NA",(IF(OR('ReadingDetails HS'!C18="NOT MET",AND('ReadingDetails HS'!C32="NOT MET",OR('ReadingDetails HS'!C45="NOT MET",Graduation!C30="NOT MET"))),"NOT MET","MET")))</f>
        <v>NA</v>
      </c>
      <c r="F22" s="10"/>
    </row>
    <row r="23" spans="2:6" ht="13.5" customHeight="1" thickBot="1">
      <c r="B23" s="30" t="s">
        <v>29</v>
      </c>
      <c r="C23" s="63" t="str">
        <f>IF('ReadingDetails ELEM'!C19="NA","NA",(IF(OR('ReadingDetails ELEM'!C19="NOT MET",AND('ReadingDetails ELEM'!C33="NOT MET",OR('ReadingDetails ELEM'!C46="NOT MET",Graduation!C75="NOT MET"))),"NOT MET","MET")))</f>
        <v>NA</v>
      </c>
      <c r="D23" s="63" t="str">
        <f>IF('ReadingDetails MS'!C19="NA","NA",(IF(OR('ReadingDetails MS'!C19="NOT MET",AND('ReadingDetails MS'!C33="NOT MET",OR('ReadingDetails MS'!C46="NOT MET",Graduation!C61="NOT MET"))),"NOT MET","MET")))</f>
        <v>NA</v>
      </c>
      <c r="E23" s="63" t="str">
        <f>IF('ReadingDetails HS'!C19="NA","NA",(IF(OR('ReadingDetails HS'!C19="NOT MET",AND('ReadingDetails HS'!C33="NOT MET",OR('ReadingDetails HS'!C46="NOT MET",Graduation!C31="NOT MET"))),"NOT MET","MET")))</f>
        <v>NA</v>
      </c>
      <c r="F23" s="10"/>
    </row>
    <row r="24" ht="12.75" customHeight="1" thickBot="1"/>
    <row r="25" spans="1:6" ht="42" customHeight="1" thickBot="1">
      <c r="A25" s="148" t="s">
        <v>61</v>
      </c>
      <c r="B25" s="149"/>
      <c r="C25" s="59" t="s">
        <v>86</v>
      </c>
      <c r="D25" s="29" t="s">
        <v>87</v>
      </c>
      <c r="E25" s="59" t="s">
        <v>88</v>
      </c>
      <c r="F25" s="10"/>
    </row>
    <row r="26" spans="2:6" ht="13.5" customHeight="1">
      <c r="B26" s="25" t="s">
        <v>12</v>
      </c>
      <c r="C26" s="63" t="str">
        <f>IF('MathDetails ELEM'!C10="PENDING","PENDING",(IF(OR('MathDetails ELEM'!C10="NOT MET",AND('MathDetails ELEM'!C24="NOT MET",OR('MathDetails ELEM'!C37="NOT MET",Graduation!C66="NOT MET"))),"NOT MET","MET")))</f>
        <v>PENDING</v>
      </c>
      <c r="D26" s="63" t="str">
        <f>IF('MathDetails MS'!C10="PENDING","PENDING",(IF(OR('MathDetails MS'!C10="NOT MET",AND('MathDetails MS'!C24="NOT MET",OR('MathDetails MS'!C37="NOT MET",Graduation!C52="NOT MET"))),"NOT MET","MET")))</f>
        <v>PENDING</v>
      </c>
      <c r="E26" s="63" t="str">
        <f>IF(OR('MathDetails HS'!C10="PENDING",'MathDetails HS'!C24="PENDING",Graduation!C22="PENDING"),"PENDING",(IF(OR('MathDetails HS'!C10="NOT MET",AND('MathDetails HS'!C24="NOT MET",OR('MathDetails HS'!C37="NOT MET",Graduation!C22="NOT MET"))),"NOT MET","MET")))</f>
        <v>PENDING</v>
      </c>
      <c r="F26" s="10"/>
    </row>
    <row r="27" spans="2:6" ht="13.5" customHeight="1">
      <c r="B27" s="26" t="s">
        <v>23</v>
      </c>
      <c r="C27" s="63" t="str">
        <f>IF('MathDetails ELEM'!C11="NA","NA",(IF(OR('MathDetails ELEM'!C11="NOT MET",AND('MathDetails ELEM'!C25="NOT MET",OR('MathDetails ELEM'!C38="NOT MET",Graduation!C67="NOT MET"))),"NOT MET","MET")))</f>
        <v>NA</v>
      </c>
      <c r="D27" s="63" t="str">
        <f>IF('MathDetails MS'!C11="NA","NA",(IF(OR('MathDetails MS'!C11="NOT MET",AND('MathDetails MS'!C25="NOT MET",OR('MathDetails MS'!C38="NOT MET",Graduation!C53="NOT MET"))),"NOT MET","MET")))</f>
        <v>NA</v>
      </c>
      <c r="E27" s="63" t="str">
        <f>IF('MathDetails HS'!C11="NA","NA",(IF(OR('MathDetails HS'!C11="NOT MET",AND('MathDetails HS'!C25="NOT MET",OR('MathDetails HS'!C38="NOT MET",Graduation!C23="NOT MET"))),"NOT MET","MET")))</f>
        <v>NA</v>
      </c>
      <c r="F27" s="10"/>
    </row>
    <row r="28" spans="2:6" ht="13.5" customHeight="1">
      <c r="B28" s="26" t="s">
        <v>14</v>
      </c>
      <c r="C28" s="63" t="str">
        <f>IF('MathDetails ELEM'!C12="NA","NA",(IF(OR('MathDetails ELEM'!C12="NOT MET",AND('MathDetails ELEM'!C26="NOT MET",OR('MathDetails ELEM'!C39="NOT MET",Graduation!C68="NOT MET"))),"NOT MET","MET")))</f>
        <v>NA</v>
      </c>
      <c r="D28" s="63" t="str">
        <f>IF('MathDetails MS'!C12="NA","NA",(IF(OR('MathDetails MS'!C12="NOT MET",AND('MathDetails MS'!C26="NOT MET",OR('MathDetails MS'!C39="NOT MET",Graduation!C54="NOT MET"))),"NOT MET","MET")))</f>
        <v>NA</v>
      </c>
      <c r="E28" s="63" t="str">
        <f>IF('MathDetails HS'!C12="NA","NA",(IF(OR('MathDetails HS'!C12="NOT MET",AND('MathDetails HS'!C26="NOT MET",OR('MathDetails HS'!C39="NOT MET",Graduation!C24="NOT MET"))),"NOT MET","MET")))</f>
        <v>NA</v>
      </c>
      <c r="F28" s="10"/>
    </row>
    <row r="29" spans="2:6" ht="13.5" customHeight="1">
      <c r="B29" s="26" t="s">
        <v>13</v>
      </c>
      <c r="C29" s="63" t="str">
        <f>IF('MathDetails ELEM'!C13="NA","NA",(IF(OR('MathDetails ELEM'!C13="NOT MET",AND('MathDetails ELEM'!C27="NOT MET",OR('MathDetails ELEM'!C40="NOT MET",Graduation!C69="NOT MET"))),"NOT MET","MET")))</f>
        <v>NA</v>
      </c>
      <c r="D29" s="63" t="str">
        <f>IF('MathDetails MS'!C13="NA","NA",(IF(OR('MathDetails MS'!C13="NOT MET",AND('MathDetails MS'!C27="NOT MET",OR('MathDetails MS'!C40="NOT MET",Graduation!C55="NOT MET"))),"NOT MET","MET")))</f>
        <v>NA</v>
      </c>
      <c r="E29" s="63" t="str">
        <f>IF('MathDetails HS'!C13="NA","NA",(IF(OR('MathDetails HS'!C13="NOT MET",AND('MathDetails HS'!C27="NOT MET",OR('MathDetails HS'!C40="NOT MET",Graduation!C25="NOT MET"))),"NOT MET","MET")))</f>
        <v>NA</v>
      </c>
      <c r="F29" s="10"/>
    </row>
    <row r="30" spans="2:6" ht="13.5" customHeight="1">
      <c r="B30" s="26" t="s">
        <v>25</v>
      </c>
      <c r="C30" s="63" t="str">
        <f>IF('MathDetails ELEM'!C14="NA","NA",(IF(OR('MathDetails ELEM'!C14="NOT MET",AND('MathDetails ELEM'!C28="NOT MET",OR('MathDetails ELEM'!C41="NOT MET",Graduation!C70="NOT MET"))),"NOT MET","MET")))</f>
        <v>NA</v>
      </c>
      <c r="D30" s="63" t="str">
        <f>IF('MathDetails MS'!C14="NA","NA",(IF(OR('MathDetails MS'!C14="NOT MET",AND('MathDetails MS'!C28="NOT MET",OR('MathDetails MS'!C41="NOT MET",Graduation!C56="NOT MET"))),"NOT MET","MET")))</f>
        <v>NA</v>
      </c>
      <c r="E30" s="63" t="str">
        <f>IF('MathDetails HS'!C14="NA","NA",(IF(OR('MathDetails HS'!C14="NOT MET",AND('MathDetails HS'!C28="NOT MET",OR('MathDetails HS'!C41="NOT MET",Graduation!C26="NOT MET"))),"NOT MET","MET")))</f>
        <v>NA</v>
      </c>
      <c r="F30" s="10"/>
    </row>
    <row r="31" spans="2:6" ht="13.5" customHeight="1">
      <c r="B31" s="26" t="s">
        <v>26</v>
      </c>
      <c r="C31" s="63" t="str">
        <f>IF('MathDetails ELEM'!C15="NA","NA",(IF(OR('MathDetails ELEM'!C15="NOT MET",AND('MathDetails ELEM'!C29="NOT MET",OR('MathDetails ELEM'!C42="NOT MET",Graduation!C71="NOT MET"))),"NOT MET","MET")))</f>
        <v>NA</v>
      </c>
      <c r="D31" s="63" t="str">
        <f>IF('MathDetails MS'!C15="NA","NA",(IF(OR('MathDetails MS'!C15="NOT MET",AND('MathDetails MS'!C29="NOT MET",OR('MathDetails MS'!C42="NOT MET",Graduation!C57="NOT MET"))),"NOT MET","MET")))</f>
        <v>NA</v>
      </c>
      <c r="E31" s="63" t="str">
        <f>IF('MathDetails HS'!C15="NA","NA",(IF(OR('MathDetails HS'!C15="NOT MET",AND('MathDetails HS'!C29="NOT MET",OR('MathDetails HS'!C42="NOT MET",Graduation!C27="NOT MET"))),"NOT MET","MET")))</f>
        <v>NA</v>
      </c>
      <c r="F31" s="10"/>
    </row>
    <row r="32" spans="2:6" ht="13.5" customHeight="1">
      <c r="B32" s="26" t="s">
        <v>27</v>
      </c>
      <c r="C32" s="63" t="str">
        <f>IF('MathDetails ELEM'!C16="NA","NA",(IF(OR('MathDetails ELEM'!C16="NOT MET",AND('MathDetails ELEM'!C30="NOT MET",OR('MathDetails ELEM'!C43="NOT MET",Graduation!C72="NOT MET"))),"NOT MET","MET")))</f>
        <v>NA</v>
      </c>
      <c r="D32" s="63" t="str">
        <f>IF('MathDetails MS'!C16="NA","NA",(IF(OR('MathDetails MS'!C16="NOT MET",AND('MathDetails MS'!C30="NOT MET",OR('MathDetails MS'!C43="NOT MET",Graduation!C58="NOT MET"))),"NOT MET","MET")))</f>
        <v>NA</v>
      </c>
      <c r="E32" s="63" t="str">
        <f>IF('MathDetails HS'!C16="NA","NA",(IF(OR('MathDetails HS'!C16="NOT MET",AND('MathDetails HS'!C30="NOT MET",OR('MathDetails HS'!C43="NOT MET",Graduation!C28="NOT MET"))),"NOT MET","MET")))</f>
        <v>NA</v>
      </c>
      <c r="F32" s="10"/>
    </row>
    <row r="33" spans="2:6" ht="13.5" customHeight="1">
      <c r="B33" s="26" t="s">
        <v>24</v>
      </c>
      <c r="C33" s="63" t="str">
        <f>IF('MathDetails ELEM'!C17="NA","NA",(IF(OR('MathDetails ELEM'!C17="NOT MET",AND('MathDetails ELEM'!C31="NOT MET",OR('MathDetails ELEM'!C44="NOT MET",Graduation!C73="NOT MET"))),"NOT MET","MET")))</f>
        <v>NA</v>
      </c>
      <c r="D33" s="63" t="str">
        <f>IF('MathDetails MS'!C17="NA","NA",(IF(OR('MathDetails MS'!C17="NOT MET",AND('MathDetails MS'!C31="NOT MET",OR('MathDetails MS'!C44="NOT MET",Graduation!C59="NOT MET"))),"NOT MET","MET")))</f>
        <v>NA</v>
      </c>
      <c r="E33" s="63" t="str">
        <f>IF('MathDetails HS'!C17="NA","NA",(IF(OR('MathDetails HS'!C17="NOT MET",AND('MathDetails HS'!C31="NOT MET",OR('MathDetails HS'!C44="NOT MET",Graduation!C29="NOT MET"))),"NOT MET","MET")))</f>
        <v>NA</v>
      </c>
      <c r="F33" s="10"/>
    </row>
    <row r="34" spans="2:6" ht="13.5" customHeight="1">
      <c r="B34" s="26" t="s">
        <v>28</v>
      </c>
      <c r="C34" s="63" t="str">
        <f>IF('MathDetails ELEM'!C18="NA","NA",(IF(OR('MathDetails ELEM'!C18="NOT MET",AND('MathDetails ELEM'!C32="NOT MET",OR('MathDetails ELEM'!C45="NOT MET",Graduation!C74="NOT MET"))),"NOT MET","MET")))</f>
        <v>NA</v>
      </c>
      <c r="D34" s="63" t="str">
        <f>IF('MathDetails MS'!C18="NA","NA",(IF(OR('MathDetails MS'!C18="NOT MET",AND('MathDetails MS'!C32="NOT MET",OR('MathDetails MS'!C45="NOT MET",Graduation!C60="NOT MET"))),"NOT MET","MET")))</f>
        <v>NA</v>
      </c>
      <c r="E34" s="63" t="str">
        <f>IF('MathDetails HS'!C18="NA","NA",(IF(OR('MathDetails HS'!C18="NOT MET",AND('MathDetails HS'!C32="NOT MET",OR('MathDetails HS'!C45="NOT MET",Graduation!C30="NOT MET"))),"NOT MET","MET")))</f>
        <v>NA</v>
      </c>
      <c r="F34" s="10"/>
    </row>
    <row r="35" spans="2:6" ht="13.5" customHeight="1" thickBot="1">
      <c r="B35" s="30" t="s">
        <v>29</v>
      </c>
      <c r="C35" s="63" t="str">
        <f>IF('MathDetails ELEM'!C19="NA","NA",(IF(OR('MathDetails ELEM'!C19="NOT MET",AND('MathDetails ELEM'!C33="NOT MET",OR('MathDetails ELEM'!C46="NOT MET",Graduation!C75="NOT MET"))),"NOT MET","MET")))</f>
        <v>NA</v>
      </c>
      <c r="D35" s="63" t="str">
        <f>IF('MathDetails MS'!C19="NA","NA",(IF(OR('MathDetails MS'!C19="NOT MET",AND('MathDetails MS'!C33="NOT MET",OR('MathDetails MS'!C46="NOT MET",Graduation!C61="NOT MET"))),"NOT MET","MET")))</f>
        <v>NA</v>
      </c>
      <c r="E35" s="63" t="str">
        <f>IF('MathDetails HS'!C19="NA","NA",(IF(OR('MathDetails HS'!C19="NOT MET",AND('MathDetails HS'!C33="NOT MET",OR('MathDetails HS'!C46="NOT MET",Graduation!C31="NOT MET"))),"NOT MET","MET")))</f>
        <v>NA</v>
      </c>
      <c r="F35" s="10"/>
    </row>
  </sheetData>
  <sheetProtection sheet="1" objects="1" scenarios="1"/>
  <mergeCells count="7">
    <mergeCell ref="A25:B25"/>
    <mergeCell ref="A1:F1"/>
    <mergeCell ref="A7:B7"/>
    <mergeCell ref="A13:B13"/>
    <mergeCell ref="A2:F2"/>
    <mergeCell ref="B6:F6"/>
    <mergeCell ref="C3:E3"/>
  </mergeCells>
  <conditionalFormatting sqref="C9:D11 F3 C14:F24 E8:E11 C26:E35">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D10" sqref="D10"/>
    </sheetView>
  </sheetViews>
  <sheetFormatPr defaultColWidth="9.140625" defaultRowHeight="12.75"/>
  <cols>
    <col min="1" max="1" width="11.421875" style="10" customWidth="1"/>
    <col min="2" max="2" width="27.00390625" style="10" customWidth="1"/>
    <col min="3" max="3" width="9.28125" style="10" customWidth="1"/>
    <col min="4" max="4" width="6.7109375" style="10" customWidth="1"/>
    <col min="5" max="5" width="6.28125" style="10" customWidth="1"/>
    <col min="6" max="6" width="7.7109375" style="10" customWidth="1"/>
    <col min="7" max="7" width="7.140625" style="10" customWidth="1"/>
    <col min="8" max="8" width="11.57421875" style="10" customWidth="1"/>
    <col min="9" max="9" width="8.7109375" style="10" customWidth="1"/>
    <col min="10" max="10" width="7.7109375" style="10" customWidth="1"/>
    <col min="11" max="16384" width="9.140625" style="10" customWidth="1"/>
  </cols>
  <sheetData>
    <row r="1" spans="1:25" s="15" customFormat="1" ht="21" customHeight="1">
      <c r="A1" s="150" t="s">
        <v>106</v>
      </c>
      <c r="B1" s="150"/>
      <c r="C1" s="150"/>
      <c r="D1" s="150"/>
      <c r="E1" s="150"/>
      <c r="F1" s="150"/>
      <c r="G1" s="150"/>
      <c r="H1" s="150"/>
      <c r="I1" s="150"/>
      <c r="J1" s="34"/>
      <c r="K1" s="34"/>
      <c r="L1" s="34"/>
      <c r="M1" s="34"/>
      <c r="N1" s="34"/>
      <c r="O1" s="34"/>
      <c r="P1" s="34"/>
      <c r="Q1" s="34"/>
      <c r="R1" s="34"/>
      <c r="S1" s="34"/>
      <c r="T1" s="34"/>
      <c r="U1" s="34"/>
      <c r="V1" s="34"/>
      <c r="W1" s="34"/>
      <c r="X1" s="34"/>
      <c r="Y1" s="48"/>
    </row>
    <row r="2" spans="1:25" s="15" customFormat="1" ht="18" customHeight="1">
      <c r="A2" s="158" t="s">
        <v>89</v>
      </c>
      <c r="B2" s="158"/>
      <c r="C2" s="158"/>
      <c r="D2" s="158"/>
      <c r="E2" s="158"/>
      <c r="F2" s="158"/>
      <c r="G2" s="158"/>
      <c r="H2" s="158"/>
      <c r="I2" s="158"/>
      <c r="J2" s="34"/>
      <c r="K2" s="34"/>
      <c r="L2" s="34"/>
      <c r="M2" s="34"/>
      <c r="N2" s="34"/>
      <c r="O2" s="34"/>
      <c r="P2" s="34"/>
      <c r="Q2" s="34"/>
      <c r="R2" s="34"/>
      <c r="S2" s="34"/>
      <c r="T2" s="34"/>
      <c r="U2" s="34"/>
      <c r="V2" s="34"/>
      <c r="W2" s="34"/>
      <c r="X2" s="34"/>
      <c r="Y2" s="48"/>
    </row>
    <row r="3" spans="1:25" s="15" customFormat="1" ht="8.25" customHeight="1">
      <c r="A3" s="35"/>
      <c r="B3" s="35"/>
      <c r="C3" s="35"/>
      <c r="D3" s="35"/>
      <c r="E3" s="35"/>
      <c r="F3" s="35"/>
      <c r="G3" s="35"/>
      <c r="H3" s="35"/>
      <c r="I3" s="35"/>
      <c r="J3" s="34"/>
      <c r="K3" s="34"/>
      <c r="L3" s="34"/>
      <c r="M3" s="34"/>
      <c r="N3" s="34"/>
      <c r="O3" s="34"/>
      <c r="P3" s="34"/>
      <c r="Q3" s="34"/>
      <c r="R3" s="34"/>
      <c r="S3" s="34"/>
      <c r="T3" s="34"/>
      <c r="U3" s="34"/>
      <c r="V3" s="34"/>
      <c r="W3" s="34"/>
      <c r="X3" s="34"/>
      <c r="Y3" s="48"/>
    </row>
    <row r="4" spans="1:12" s="15" customFormat="1" ht="16.5" customHeight="1">
      <c r="A4" s="13" t="s">
        <v>78</v>
      </c>
      <c r="B4" s="36" t="str">
        <f>' Summary DISTRICT'!$B$3</f>
        <v>Evergreen SD</v>
      </c>
      <c r="C4" s="14"/>
      <c r="D4" s="18"/>
      <c r="E4" s="18"/>
      <c r="F4" s="18"/>
      <c r="G4" s="150"/>
      <c r="H4" s="150"/>
      <c r="I4" s="150"/>
      <c r="J4" s="18"/>
      <c r="K4" s="18"/>
      <c r="L4" s="18"/>
    </row>
    <row r="5" spans="1:11" s="15" customFormat="1" ht="16.5" customHeight="1">
      <c r="A5" s="13"/>
      <c r="B5" s="36"/>
      <c r="C5" s="14"/>
      <c r="D5" s="18"/>
      <c r="E5" s="18"/>
      <c r="F5" s="18"/>
      <c r="G5" s="18"/>
      <c r="H5" s="18"/>
      <c r="I5" s="18"/>
      <c r="J5" s="18"/>
      <c r="K5" s="18"/>
    </row>
    <row r="6" spans="1:9" ht="13.5" customHeight="1">
      <c r="A6" s="37"/>
      <c r="B6" s="37"/>
      <c r="C6" s="38"/>
      <c r="D6" s="38"/>
      <c r="E6" s="38"/>
      <c r="F6" s="38"/>
      <c r="G6" s="38"/>
      <c r="H6" s="38"/>
      <c r="I6" s="38"/>
    </row>
    <row r="7" spans="1:11" ht="16.5" customHeight="1" thickBot="1">
      <c r="A7" s="39"/>
      <c r="B7" s="40"/>
      <c r="C7" s="41"/>
      <c r="D7" s="41"/>
      <c r="E7" s="41"/>
      <c r="F7" s="166" t="s">
        <v>44</v>
      </c>
      <c r="G7" s="166"/>
      <c r="H7" s="167"/>
      <c r="I7" s="145">
        <v>94.5</v>
      </c>
      <c r="K7" s="28"/>
    </row>
    <row r="8" spans="1:9" ht="16.5" thickBot="1">
      <c r="A8" s="40" t="s">
        <v>85</v>
      </c>
      <c r="B8" s="42"/>
      <c r="C8" s="159" t="s">
        <v>0</v>
      </c>
      <c r="D8" s="163" t="s">
        <v>0</v>
      </c>
      <c r="E8" s="164"/>
      <c r="F8" s="163" t="s">
        <v>8</v>
      </c>
      <c r="G8" s="165"/>
      <c r="H8" s="50" t="s">
        <v>0</v>
      </c>
      <c r="I8" s="51" t="s">
        <v>0</v>
      </c>
    </row>
    <row r="9" spans="1:9" ht="16.5" thickBot="1">
      <c r="A9" s="161" t="s">
        <v>0</v>
      </c>
      <c r="B9" s="162"/>
      <c r="C9" s="160"/>
      <c r="D9" s="43" t="s">
        <v>82</v>
      </c>
      <c r="E9" s="43" t="s">
        <v>107</v>
      </c>
      <c r="F9" s="43" t="s">
        <v>82</v>
      </c>
      <c r="G9" s="43" t="s">
        <v>107</v>
      </c>
      <c r="H9" s="130" t="s">
        <v>47</v>
      </c>
      <c r="I9" s="132" t="s">
        <v>3</v>
      </c>
    </row>
    <row r="10" spans="1:11" ht="15.75">
      <c r="A10" s="39"/>
      <c r="B10" s="25" t="s">
        <v>12</v>
      </c>
      <c r="C10" s="63" t="str">
        <f>IF((D10+E10)&gt;39,(IF(OR(I10&gt;=$I$7,100*E10/(E10+G10)&gt;=$I$7),"MET","NOT MET")),"PENDING")</f>
        <v>PENDING</v>
      </c>
      <c r="D10" s="2"/>
      <c r="E10" s="1"/>
      <c r="F10" s="2"/>
      <c r="G10" s="7"/>
      <c r="H10" s="131">
        <f aca="true" t="shared" si="0" ref="H10:H19">D10+E10+F10+G10</f>
        <v>0</v>
      </c>
      <c r="I10" s="133" t="str">
        <f aca="true" t="shared" si="1" ref="I10:I19">IF(ISERROR(100*(D10+E10)/(D10+E10+F10+G10)),"*",100*(D10+E10)/(D10+E10+F10+G10))</f>
        <v>*</v>
      </c>
      <c r="K10" s="52"/>
    </row>
    <row r="11" spans="1:9" ht="15.75">
      <c r="A11" s="39"/>
      <c r="B11" s="26" t="s">
        <v>23</v>
      </c>
      <c r="C11" s="63" t="str">
        <f>IF((D11+E11)&gt;39,(IF(OR(I11&gt;=$I$7,100*E11/(E11+G11)&gt;=$I$7),"MET","NOT MET")),"NA")</f>
        <v>NA</v>
      </c>
      <c r="D11" s="4"/>
      <c r="E11" s="3"/>
      <c r="F11" s="4"/>
      <c r="G11" s="8"/>
      <c r="H11" s="92">
        <f t="shared" si="0"/>
        <v>0</v>
      </c>
      <c r="I11" s="134" t="str">
        <f t="shared" si="1"/>
        <v>*</v>
      </c>
    </row>
    <row r="12" spans="1:9" ht="15.75">
      <c r="A12" s="39"/>
      <c r="B12" s="26" t="s">
        <v>14</v>
      </c>
      <c r="C12" s="63" t="str">
        <f aca="true" t="shared" si="2" ref="C12:C19">IF((D12+E12)&gt;39,(IF(OR(I12&gt;=$I$7,100*E12/(E12+G12)&gt;=$I$7),"MET","NOT MET")),"NA")</f>
        <v>NA</v>
      </c>
      <c r="D12" s="4"/>
      <c r="E12" s="3"/>
      <c r="F12" s="4"/>
      <c r="G12" s="8"/>
      <c r="H12" s="92">
        <f t="shared" si="0"/>
        <v>0</v>
      </c>
      <c r="I12" s="134" t="str">
        <f t="shared" si="1"/>
        <v>*</v>
      </c>
    </row>
    <row r="13" spans="1:9" ht="15.75">
      <c r="A13" s="39"/>
      <c r="B13" s="26" t="s">
        <v>13</v>
      </c>
      <c r="C13" s="63" t="str">
        <f t="shared" si="2"/>
        <v>NA</v>
      </c>
      <c r="D13" s="4"/>
      <c r="E13" s="3"/>
      <c r="F13" s="4"/>
      <c r="G13" s="8"/>
      <c r="H13" s="92">
        <f t="shared" si="0"/>
        <v>0</v>
      </c>
      <c r="I13" s="134" t="str">
        <f t="shared" si="1"/>
        <v>*</v>
      </c>
    </row>
    <row r="14" spans="1:9" ht="15.75">
      <c r="A14" s="39"/>
      <c r="B14" s="26" t="s">
        <v>25</v>
      </c>
      <c r="C14" s="63" t="str">
        <f t="shared" si="2"/>
        <v>NA</v>
      </c>
      <c r="D14" s="4"/>
      <c r="E14" s="3"/>
      <c r="F14" s="4"/>
      <c r="G14" s="8"/>
      <c r="H14" s="92">
        <f t="shared" si="0"/>
        <v>0</v>
      </c>
      <c r="I14" s="134" t="str">
        <f t="shared" si="1"/>
        <v>*</v>
      </c>
    </row>
    <row r="15" spans="1:9" ht="15.75">
      <c r="A15" s="39"/>
      <c r="B15" s="26" t="s">
        <v>26</v>
      </c>
      <c r="C15" s="63" t="str">
        <f t="shared" si="2"/>
        <v>NA</v>
      </c>
      <c r="D15" s="4"/>
      <c r="E15" s="3"/>
      <c r="F15" s="4"/>
      <c r="G15" s="8"/>
      <c r="H15" s="92">
        <f t="shared" si="0"/>
        <v>0</v>
      </c>
      <c r="I15" s="134" t="str">
        <f t="shared" si="1"/>
        <v>*</v>
      </c>
    </row>
    <row r="16" spans="1:9" ht="15.75">
      <c r="A16" s="39"/>
      <c r="B16" s="26" t="s">
        <v>27</v>
      </c>
      <c r="C16" s="63" t="str">
        <f t="shared" si="2"/>
        <v>NA</v>
      </c>
      <c r="D16" s="4"/>
      <c r="E16" s="3"/>
      <c r="F16" s="4"/>
      <c r="G16" s="8"/>
      <c r="H16" s="92">
        <f t="shared" si="0"/>
        <v>0</v>
      </c>
      <c r="I16" s="134" t="str">
        <f t="shared" si="1"/>
        <v>*</v>
      </c>
    </row>
    <row r="17" spans="1:9" ht="15.75">
      <c r="A17" s="39"/>
      <c r="B17" s="26" t="s">
        <v>24</v>
      </c>
      <c r="C17" s="63" t="str">
        <f t="shared" si="2"/>
        <v>NA</v>
      </c>
      <c r="D17" s="4"/>
      <c r="E17" s="3"/>
      <c r="F17" s="4"/>
      <c r="G17" s="8"/>
      <c r="H17" s="92">
        <f t="shared" si="0"/>
        <v>0</v>
      </c>
      <c r="I17" s="134" t="str">
        <f t="shared" si="1"/>
        <v>*</v>
      </c>
    </row>
    <row r="18" spans="1:9" ht="15.75">
      <c r="A18" s="39"/>
      <c r="B18" s="26" t="s">
        <v>28</v>
      </c>
      <c r="C18" s="63" t="str">
        <f t="shared" si="2"/>
        <v>NA</v>
      </c>
      <c r="D18" s="4"/>
      <c r="E18" s="3"/>
      <c r="F18" s="4"/>
      <c r="G18" s="8"/>
      <c r="H18" s="92">
        <f t="shared" si="0"/>
        <v>0</v>
      </c>
      <c r="I18" s="134" t="str">
        <f t="shared" si="1"/>
        <v>*</v>
      </c>
    </row>
    <row r="19" spans="1:9" ht="16.5" thickBot="1">
      <c r="A19" s="39"/>
      <c r="B19" s="30" t="s">
        <v>29</v>
      </c>
      <c r="C19" s="70" t="str">
        <f t="shared" si="2"/>
        <v>NA</v>
      </c>
      <c r="D19" s="6"/>
      <c r="E19" s="5"/>
      <c r="F19" s="6"/>
      <c r="G19" s="9"/>
      <c r="H19" s="93">
        <f t="shared" si="0"/>
        <v>0</v>
      </c>
      <c r="I19" s="135" t="str">
        <f t="shared" si="1"/>
        <v>*</v>
      </c>
    </row>
    <row r="20" spans="1:7" ht="15.75">
      <c r="A20" s="39"/>
      <c r="B20" s="31"/>
      <c r="C20" s="44"/>
      <c r="D20" s="45"/>
      <c r="E20" s="45"/>
      <c r="F20" s="45"/>
      <c r="G20" s="45"/>
    </row>
    <row r="21" spans="1:9" ht="17.25" customHeight="1" thickBot="1">
      <c r="A21" s="39"/>
      <c r="B21" s="39"/>
      <c r="G21" s="178" t="s">
        <v>100</v>
      </c>
      <c r="H21" s="178"/>
      <c r="I21" s="145">
        <v>60</v>
      </c>
    </row>
    <row r="22" spans="1:11" ht="13.5" customHeight="1" thickBot="1">
      <c r="A22" s="161" t="s">
        <v>85</v>
      </c>
      <c r="B22" s="162"/>
      <c r="C22" s="174" t="s">
        <v>16</v>
      </c>
      <c r="D22" s="170" t="s">
        <v>81</v>
      </c>
      <c r="E22" s="171"/>
      <c r="F22" s="170" t="s">
        <v>108</v>
      </c>
      <c r="G22" s="171"/>
      <c r="H22" s="182" t="s">
        <v>63</v>
      </c>
      <c r="I22" s="174" t="s">
        <v>21</v>
      </c>
      <c r="J22" s="174" t="s">
        <v>2</v>
      </c>
      <c r="K22" s="176" t="s">
        <v>19</v>
      </c>
    </row>
    <row r="23" spans="1:11" ht="17.25" customHeight="1" thickBot="1">
      <c r="A23" s="161" t="s">
        <v>16</v>
      </c>
      <c r="B23" s="169"/>
      <c r="C23" s="175"/>
      <c r="D23" s="33" t="s">
        <v>22</v>
      </c>
      <c r="E23" s="33" t="s">
        <v>20</v>
      </c>
      <c r="F23" s="33" t="s">
        <v>22</v>
      </c>
      <c r="G23" s="33" t="s">
        <v>20</v>
      </c>
      <c r="H23" s="183"/>
      <c r="I23" s="179"/>
      <c r="J23" s="179"/>
      <c r="K23" s="177"/>
    </row>
    <row r="24" spans="2:11" ht="12.75">
      <c r="B24" s="25" t="s">
        <v>12</v>
      </c>
      <c r="C24" s="67" t="str">
        <f>IF((D24+F24)&gt;41,(IF(OR(I24&gt;=$I$21,K24&gt;=$I$21),"MET","NOT MET")),"PENDING")</f>
        <v>PENDING</v>
      </c>
      <c r="D24" s="1"/>
      <c r="E24" s="1"/>
      <c r="F24" s="1"/>
      <c r="G24" s="1"/>
      <c r="H24" s="60" t="str">
        <f>IF(ISERROR(100*(E24+G24)/(D24+F24)),"*",IF(AND(((100*(E24+G24)/(D24+F24))+(233*SQRT(0.24/((D24+F24)/2))))&gt;=$I$21,(D24+F24)&gt;=42),"2007-2009",IF(ISNUMBER(((100*(G24/F24))+(233*SQRT(0.24/((D24+F24)/2))))),IF(AND(F24&gt;=21,(D24+F24)&gt;=42,((100*(G24/F24))+(233*SQRT(0.24/((D24+F24)/2))))&gt;$I$21),"2007-2008","2006-2008"),"2006-2008")))</f>
        <v>*</v>
      </c>
      <c r="I24" s="95" t="str">
        <f aca="true" t="shared" si="3" ref="I24:I33">IF(ISERROR(100*(E24+G24)/(D24+F24)),"*",IF(AND(((100*(E24+G24)/(D24+F24))+(233*SQRT(0.24/((D24+F24)/2))))&gt;=$I$21,(D24+F24)&gt;=42),(100*(E24+G24)/(D24+F24)),IF(ISNUMBER(((100*(G24/F24))+(233*SQRT(0.24/((D24+F24)/2))))),IF(AND(F24&gt;=21,(D24+F24)&gt;=42,((100*(G24/F24))+(233*SQRT(0.24/((D24+F24)/2))))&gt;$I$21),(100*(G24/F24)),(100*((E24+G24)/(D24+F24)))),(100*((E24+G24)/(D24+F24))))))</f>
        <v>*</v>
      </c>
      <c r="J24" s="90" t="str">
        <f aca="true" t="shared" si="4" ref="J24:J33">IF((D24+F24)&lt;42,"*",IF(AND(((100*(E24+G24)/(D24+F24))+(233*SQRT(0.24/((D24+F24)/2))))&gt;=$I$21,(D24+F24)&gt;=42),(233*SQRT(0.24/((D24+F24)/2))),IF(ISNUMBER(((100*(G24/F24))+(233*SQRT(0.24/((D24+F24)/2))))),IF(AND(F24&gt;=21,((100*(G24/F24))+(233*SQRT(0.24/((D24+F24)/2))))&gt;$I$21),(233*SQRT(0.24/((D24+F24)/2))),(233*SQRT(0.24/((D24+F24)/2)))),(233*SQRT(0.24/((D24+F24)/2))))))</f>
        <v>*</v>
      </c>
      <c r="K24" s="90" t="str">
        <f aca="true" t="shared" si="5" ref="K24:K33">IF((D24+F24)&gt;41,I24+J24,"*")</f>
        <v>*</v>
      </c>
    </row>
    <row r="25" spans="2:11" ht="12.75">
      <c r="B25" s="26" t="s">
        <v>23</v>
      </c>
      <c r="C25" s="68" t="str">
        <f aca="true" t="shared" si="6" ref="C25:C33">IF((D25+F25)&gt;41,(IF(OR(I25&gt;=$I$21,K25&gt;=$I$21),"MET","NOT MET")),"NA")</f>
        <v>NA</v>
      </c>
      <c r="D25" s="3"/>
      <c r="E25" s="3"/>
      <c r="F25" s="3"/>
      <c r="G25" s="3"/>
      <c r="H25" s="137" t="str">
        <f>IF(ISERROR(100*(E25+G25)/(D25+F25)),"*",IF(AND(((100*(E25+G25)/(D25+F25))+(233*SQRT(0.24/((D25+F25)/2))))&gt;=$I$21,(D25+F25)&gt;=42),"2007-2009",IF(ISNUMBER(((100*(G25/F25))+(233*SQRT(0.24/((D25+F25)/2))))),IF(AND(F25&gt;=21,(D25+F25)&gt;=42,((100*(G25/F25))+(233*SQRT(0.24/((D25+F25)/2))))&gt;$I$21),"2008-2009","2007-2009"),"2007-2009")))</f>
        <v>*</v>
      </c>
      <c r="I25" s="142" t="str">
        <f t="shared" si="3"/>
        <v>*</v>
      </c>
      <c r="J25" s="91" t="str">
        <f t="shared" si="4"/>
        <v>*</v>
      </c>
      <c r="K25" s="91" t="str">
        <f t="shared" si="5"/>
        <v>*</v>
      </c>
    </row>
    <row r="26" spans="2:11" ht="12.75">
      <c r="B26" s="26" t="s">
        <v>14</v>
      </c>
      <c r="C26" s="68" t="str">
        <f t="shared" si="6"/>
        <v>NA</v>
      </c>
      <c r="D26" s="3"/>
      <c r="E26" s="3"/>
      <c r="F26" s="3"/>
      <c r="G26" s="3"/>
      <c r="H26" s="137" t="str">
        <f aca="true" t="shared" si="7" ref="H26:H32">IF(ISERROR(100*(E26+G26)/(D26+F26)),"*",IF(AND(((100*(E26+G26)/(D26+F26))+(233*SQRT(0.24/((D26+F26)/2))))&gt;=$I$21,(D26+F26)&gt;=42),"2007-2009",IF(ISNUMBER(((100*(G26/F26))+(233*SQRT(0.24/((D26+F26)/2))))),IF(AND(F26&gt;=21,(D26+F26)&gt;=42,((100*(G26/F26))+(233*SQRT(0.24/((D26+F26)/2))))&gt;$I$21),"2008-2009","2007-2009"),"2007-2009")))</f>
        <v>*</v>
      </c>
      <c r="I26" s="142" t="str">
        <f t="shared" si="3"/>
        <v>*</v>
      </c>
      <c r="J26" s="91" t="str">
        <f t="shared" si="4"/>
        <v>*</v>
      </c>
      <c r="K26" s="91" t="str">
        <f t="shared" si="5"/>
        <v>*</v>
      </c>
    </row>
    <row r="27" spans="2:11" ht="12.75">
      <c r="B27" s="26" t="s">
        <v>13</v>
      </c>
      <c r="C27" s="68" t="str">
        <f t="shared" si="6"/>
        <v>NA</v>
      </c>
      <c r="D27" s="3"/>
      <c r="E27" s="3"/>
      <c r="F27" s="3"/>
      <c r="G27" s="3"/>
      <c r="H27" s="137" t="str">
        <f t="shared" si="7"/>
        <v>*</v>
      </c>
      <c r="I27" s="142" t="str">
        <f t="shared" si="3"/>
        <v>*</v>
      </c>
      <c r="J27" s="91" t="str">
        <f t="shared" si="4"/>
        <v>*</v>
      </c>
      <c r="K27" s="91" t="str">
        <f t="shared" si="5"/>
        <v>*</v>
      </c>
    </row>
    <row r="28" spans="2:11" ht="12.75">
      <c r="B28" s="26" t="s">
        <v>25</v>
      </c>
      <c r="C28" s="68" t="str">
        <f t="shared" si="6"/>
        <v>NA</v>
      </c>
      <c r="D28" s="3"/>
      <c r="E28" s="3"/>
      <c r="F28" s="3"/>
      <c r="G28" s="3"/>
      <c r="H28" s="137" t="str">
        <f t="shared" si="7"/>
        <v>*</v>
      </c>
      <c r="I28" s="142" t="str">
        <f t="shared" si="3"/>
        <v>*</v>
      </c>
      <c r="J28" s="91" t="str">
        <f t="shared" si="4"/>
        <v>*</v>
      </c>
      <c r="K28" s="91" t="str">
        <f t="shared" si="5"/>
        <v>*</v>
      </c>
    </row>
    <row r="29" spans="2:11" ht="12.75">
      <c r="B29" s="26" t="s">
        <v>26</v>
      </c>
      <c r="C29" s="68" t="str">
        <f t="shared" si="6"/>
        <v>NA</v>
      </c>
      <c r="D29" s="3"/>
      <c r="E29" s="3"/>
      <c r="F29" s="3"/>
      <c r="G29" s="3"/>
      <c r="H29" s="137" t="str">
        <f t="shared" si="7"/>
        <v>*</v>
      </c>
      <c r="I29" s="142" t="str">
        <f t="shared" si="3"/>
        <v>*</v>
      </c>
      <c r="J29" s="91" t="str">
        <f t="shared" si="4"/>
        <v>*</v>
      </c>
      <c r="K29" s="91" t="str">
        <f t="shared" si="5"/>
        <v>*</v>
      </c>
    </row>
    <row r="30" spans="2:11" ht="12.75">
      <c r="B30" s="26" t="s">
        <v>27</v>
      </c>
      <c r="C30" s="68" t="str">
        <f t="shared" si="6"/>
        <v>NA</v>
      </c>
      <c r="D30" s="3"/>
      <c r="E30" s="3"/>
      <c r="F30" s="3"/>
      <c r="G30" s="3"/>
      <c r="H30" s="137" t="str">
        <f t="shared" si="7"/>
        <v>*</v>
      </c>
      <c r="I30" s="142" t="str">
        <f t="shared" si="3"/>
        <v>*</v>
      </c>
      <c r="J30" s="91" t="str">
        <f t="shared" si="4"/>
        <v>*</v>
      </c>
      <c r="K30" s="91" t="str">
        <f t="shared" si="5"/>
        <v>*</v>
      </c>
    </row>
    <row r="31" spans="2:11" ht="12.75">
      <c r="B31" s="26" t="s">
        <v>24</v>
      </c>
      <c r="C31" s="68" t="str">
        <f t="shared" si="6"/>
        <v>NA</v>
      </c>
      <c r="D31" s="3"/>
      <c r="E31" s="3"/>
      <c r="F31" s="3"/>
      <c r="G31" s="3"/>
      <c r="H31" s="137" t="str">
        <f t="shared" si="7"/>
        <v>*</v>
      </c>
      <c r="I31" s="142" t="str">
        <f t="shared" si="3"/>
        <v>*</v>
      </c>
      <c r="J31" s="91" t="str">
        <f t="shared" si="4"/>
        <v>*</v>
      </c>
      <c r="K31" s="91" t="str">
        <f t="shared" si="5"/>
        <v>*</v>
      </c>
    </row>
    <row r="32" spans="2:11" ht="12.75">
      <c r="B32" s="26" t="s">
        <v>28</v>
      </c>
      <c r="C32" s="68" t="str">
        <f t="shared" si="6"/>
        <v>NA</v>
      </c>
      <c r="D32" s="3"/>
      <c r="E32" s="3"/>
      <c r="F32" s="3"/>
      <c r="G32" s="3"/>
      <c r="H32" s="137" t="str">
        <f t="shared" si="7"/>
        <v>*</v>
      </c>
      <c r="I32" s="142" t="str">
        <f t="shared" si="3"/>
        <v>*</v>
      </c>
      <c r="J32" s="91" t="str">
        <f t="shared" si="4"/>
        <v>*</v>
      </c>
      <c r="K32" s="91" t="str">
        <f t="shared" si="5"/>
        <v>*</v>
      </c>
    </row>
    <row r="33" spans="2:11" ht="13.5" thickBot="1">
      <c r="B33" s="30" t="s">
        <v>29</v>
      </c>
      <c r="C33" s="69" t="str">
        <f t="shared" si="6"/>
        <v>NA</v>
      </c>
      <c r="D33" s="5"/>
      <c r="E33" s="5"/>
      <c r="F33" s="5"/>
      <c r="G33" s="5"/>
      <c r="H33" s="138" t="str">
        <f>IF(ISERROR(100*(E33+G33)/(D33+F33)),"*",IF(AND(((100*(E33+G33)/(D33+F33))+(233*SQRT(0.24/((D33+F33)/2))))&gt;=$I$21,(D33+F33)&gt;=42),"2007-2009",IF(ISNUMBER(((100*(G33/F33))+(233*SQRT(0.24/((D33+F33)/2))))),IF(AND(F33&gt;=21,(D33+F33)&gt;=42,((100*(G33/F33))+(233*SQRT(0.24/((D33+F33)/2))))&gt;$I$21),"2008-2009","2007-2009"),"2007-2009")))</f>
        <v>*</v>
      </c>
      <c r="I33" s="143" t="str">
        <f t="shared" si="3"/>
        <v>*</v>
      </c>
      <c r="J33" s="94" t="str">
        <f t="shared" si="4"/>
        <v>*</v>
      </c>
      <c r="K33" s="94" t="str">
        <f t="shared" si="5"/>
        <v>*</v>
      </c>
    </row>
    <row r="34" ht="13.5" customHeight="1" thickBot="1"/>
    <row r="35" spans="1:13" ht="13.5" customHeight="1" thickBot="1">
      <c r="A35" s="148" t="s">
        <v>85</v>
      </c>
      <c r="B35" s="168"/>
      <c r="C35" s="174" t="s">
        <v>18</v>
      </c>
      <c r="D35" s="172" t="s">
        <v>1</v>
      </c>
      <c r="E35" s="173"/>
      <c r="F35" s="180" t="s">
        <v>42</v>
      </c>
      <c r="G35" s="174" t="s">
        <v>17</v>
      </c>
      <c r="H35" s="46"/>
      <c r="I35" s="47"/>
      <c r="M35" s="28"/>
    </row>
    <row r="36" spans="1:8" ht="25.5" customHeight="1" thickBot="1">
      <c r="A36" s="148" t="s">
        <v>18</v>
      </c>
      <c r="B36" s="168"/>
      <c r="C36" s="175"/>
      <c r="D36" s="141" t="s">
        <v>82</v>
      </c>
      <c r="E36" s="141" t="s">
        <v>107</v>
      </c>
      <c r="F36" s="181"/>
      <c r="G36" s="179"/>
      <c r="H36" s="46"/>
    </row>
    <row r="37" spans="2:8" ht="12.75">
      <c r="B37" s="25" t="s">
        <v>12</v>
      </c>
      <c r="C37" s="139" t="str">
        <f aca="true" t="shared" si="8" ref="C37:C46">IF((D24+F24)&gt;41,(IF(C24="MET","NA",IF(F37&gt;=G37,"MET","NOT MET"))),"NA")</f>
        <v>NA</v>
      </c>
      <c r="D37" s="90" t="str">
        <f aca="true" t="shared" si="9" ref="D37:D46">IF(ISERROR(100*(E24/D24)),"*",100*(E24/D24))</f>
        <v>*</v>
      </c>
      <c r="E37" s="90" t="str">
        <f aca="true" t="shared" si="10" ref="E37:E46">IF(ISERROR(100*(G24/F24)),"*",100*(G24/F24))</f>
        <v>*</v>
      </c>
      <c r="F37" s="90" t="str">
        <f aca="true" t="shared" si="11" ref="F37:F46">IF(ISERROR(E37-D37),"*",E37-D37)</f>
        <v>*</v>
      </c>
      <c r="G37" s="90" t="str">
        <f aca="true" t="shared" si="12" ref="G37:G46">IF((D24+F24)&gt;41,(100-D37)/10," *")</f>
        <v> *</v>
      </c>
      <c r="H37" s="76"/>
    </row>
    <row r="38" spans="2:8" ht="12.75">
      <c r="B38" s="26" t="s">
        <v>23</v>
      </c>
      <c r="C38" s="139" t="str">
        <f t="shared" si="8"/>
        <v>NA</v>
      </c>
      <c r="D38" s="91" t="str">
        <f t="shared" si="9"/>
        <v>*</v>
      </c>
      <c r="E38" s="91" t="str">
        <f t="shared" si="10"/>
        <v>*</v>
      </c>
      <c r="F38" s="91" t="str">
        <f t="shared" si="11"/>
        <v>*</v>
      </c>
      <c r="G38" s="91" t="str">
        <f t="shared" si="12"/>
        <v> *</v>
      </c>
      <c r="H38" s="76"/>
    </row>
    <row r="39" spans="2:8" ht="12.75">
      <c r="B39" s="26" t="s">
        <v>14</v>
      </c>
      <c r="C39" s="139" t="str">
        <f t="shared" si="8"/>
        <v>NA</v>
      </c>
      <c r="D39" s="91" t="str">
        <f t="shared" si="9"/>
        <v>*</v>
      </c>
      <c r="E39" s="91" t="str">
        <f t="shared" si="10"/>
        <v>*</v>
      </c>
      <c r="F39" s="91" t="str">
        <f t="shared" si="11"/>
        <v>*</v>
      </c>
      <c r="G39" s="91" t="str">
        <f t="shared" si="12"/>
        <v> *</v>
      </c>
      <c r="H39" s="76"/>
    </row>
    <row r="40" spans="2:8" ht="12.75">
      <c r="B40" s="26" t="s">
        <v>13</v>
      </c>
      <c r="C40" s="139" t="str">
        <f t="shared" si="8"/>
        <v>NA</v>
      </c>
      <c r="D40" s="91" t="str">
        <f t="shared" si="9"/>
        <v>*</v>
      </c>
      <c r="E40" s="91" t="str">
        <f t="shared" si="10"/>
        <v>*</v>
      </c>
      <c r="F40" s="91" t="str">
        <f t="shared" si="11"/>
        <v>*</v>
      </c>
      <c r="G40" s="91" t="str">
        <f t="shared" si="12"/>
        <v> *</v>
      </c>
      <c r="H40" s="76"/>
    </row>
    <row r="41" spans="2:8" ht="12.75">
      <c r="B41" s="26" t="s">
        <v>25</v>
      </c>
      <c r="C41" s="139" t="str">
        <f t="shared" si="8"/>
        <v>NA</v>
      </c>
      <c r="D41" s="91" t="str">
        <f t="shared" si="9"/>
        <v>*</v>
      </c>
      <c r="E41" s="91" t="str">
        <f t="shared" si="10"/>
        <v>*</v>
      </c>
      <c r="F41" s="91" t="str">
        <f t="shared" si="11"/>
        <v>*</v>
      </c>
      <c r="G41" s="91" t="str">
        <f t="shared" si="12"/>
        <v> *</v>
      </c>
      <c r="H41" s="76"/>
    </row>
    <row r="42" spans="2:8" ht="12.75">
      <c r="B42" s="26" t="s">
        <v>26</v>
      </c>
      <c r="C42" s="139" t="str">
        <f t="shared" si="8"/>
        <v>NA</v>
      </c>
      <c r="D42" s="91" t="str">
        <f t="shared" si="9"/>
        <v>*</v>
      </c>
      <c r="E42" s="91" t="str">
        <f t="shared" si="10"/>
        <v>*</v>
      </c>
      <c r="F42" s="91" t="str">
        <f t="shared" si="11"/>
        <v>*</v>
      </c>
      <c r="G42" s="91" t="str">
        <f t="shared" si="12"/>
        <v> *</v>
      </c>
      <c r="H42" s="76"/>
    </row>
    <row r="43" spans="2:8" ht="12.75">
      <c r="B43" s="26" t="s">
        <v>27</v>
      </c>
      <c r="C43" s="139" t="str">
        <f t="shared" si="8"/>
        <v>NA</v>
      </c>
      <c r="D43" s="91" t="str">
        <f t="shared" si="9"/>
        <v>*</v>
      </c>
      <c r="E43" s="91" t="str">
        <f t="shared" si="10"/>
        <v>*</v>
      </c>
      <c r="F43" s="91" t="str">
        <f t="shared" si="11"/>
        <v>*</v>
      </c>
      <c r="G43" s="91" t="str">
        <f t="shared" si="12"/>
        <v> *</v>
      </c>
      <c r="H43" s="76"/>
    </row>
    <row r="44" spans="2:8" ht="12.75">
      <c r="B44" s="26" t="s">
        <v>24</v>
      </c>
      <c r="C44" s="139" t="str">
        <f t="shared" si="8"/>
        <v>NA</v>
      </c>
      <c r="D44" s="91" t="str">
        <f t="shared" si="9"/>
        <v>*</v>
      </c>
      <c r="E44" s="91" t="str">
        <f t="shared" si="10"/>
        <v>*</v>
      </c>
      <c r="F44" s="91" t="str">
        <f t="shared" si="11"/>
        <v>*</v>
      </c>
      <c r="G44" s="91" t="str">
        <f t="shared" si="12"/>
        <v> *</v>
      </c>
      <c r="H44" s="76"/>
    </row>
    <row r="45" spans="2:8" ht="12.75">
      <c r="B45" s="26" t="s">
        <v>28</v>
      </c>
      <c r="C45" s="139" t="str">
        <f t="shared" si="8"/>
        <v>NA</v>
      </c>
      <c r="D45" s="91" t="str">
        <f t="shared" si="9"/>
        <v>*</v>
      </c>
      <c r="E45" s="91" t="str">
        <f t="shared" si="10"/>
        <v>*</v>
      </c>
      <c r="F45" s="91" t="str">
        <f t="shared" si="11"/>
        <v>*</v>
      </c>
      <c r="G45" s="91" t="str">
        <f t="shared" si="12"/>
        <v> *</v>
      </c>
      <c r="H45" s="76"/>
    </row>
    <row r="46" spans="2:8" ht="13.5" thickBot="1">
      <c r="B46" s="30" t="s">
        <v>29</v>
      </c>
      <c r="C46" s="140" t="str">
        <f t="shared" si="8"/>
        <v>NA</v>
      </c>
      <c r="D46" s="94" t="str">
        <f t="shared" si="9"/>
        <v>*</v>
      </c>
      <c r="E46" s="94" t="str">
        <f t="shared" si="10"/>
        <v>*</v>
      </c>
      <c r="F46" s="94" t="str">
        <f t="shared" si="11"/>
        <v>*</v>
      </c>
      <c r="G46" s="94" t="str">
        <f t="shared" si="12"/>
        <v> *</v>
      </c>
      <c r="H46" s="76"/>
    </row>
  </sheetData>
  <sheetProtection sheet="1" objects="1" scenarios="1"/>
  <mergeCells count="24">
    <mergeCell ref="K22:K23"/>
    <mergeCell ref="G21:H21"/>
    <mergeCell ref="C35:C36"/>
    <mergeCell ref="G35:G36"/>
    <mergeCell ref="F35:F36"/>
    <mergeCell ref="J22:J23"/>
    <mergeCell ref="I22:I23"/>
    <mergeCell ref="H22:H23"/>
    <mergeCell ref="F22:G22"/>
    <mergeCell ref="A36:B36"/>
    <mergeCell ref="A23:B23"/>
    <mergeCell ref="A35:B35"/>
    <mergeCell ref="D22:E22"/>
    <mergeCell ref="A22:B22"/>
    <mergeCell ref="D35:E35"/>
    <mergeCell ref="C22:C23"/>
    <mergeCell ref="A2:I2"/>
    <mergeCell ref="A1:I1"/>
    <mergeCell ref="G4:I4"/>
    <mergeCell ref="C8:C9"/>
    <mergeCell ref="A9:B9"/>
    <mergeCell ref="D8:E8"/>
    <mergeCell ref="F8:G8"/>
    <mergeCell ref="F7:H7"/>
  </mergeCells>
  <conditionalFormatting sqref="C37:C46 C24:C33 C10:C20">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D10" sqref="D10"/>
    </sheetView>
  </sheetViews>
  <sheetFormatPr defaultColWidth="9.140625" defaultRowHeight="12.75"/>
  <cols>
    <col min="1" max="1" width="11.00390625" style="10" customWidth="1"/>
    <col min="2" max="2" width="27.00390625" style="10" customWidth="1"/>
    <col min="3" max="3" width="9.28125" style="10" customWidth="1"/>
    <col min="4" max="4" width="6.7109375" style="10" customWidth="1"/>
    <col min="5" max="5" width="6.28125" style="10" customWidth="1"/>
    <col min="6" max="6" width="7.7109375" style="10" customWidth="1"/>
    <col min="7" max="7" width="7.140625" style="10" customWidth="1"/>
    <col min="8" max="8" width="12.00390625" style="10" customWidth="1"/>
    <col min="9" max="9" width="9.140625" style="10" customWidth="1"/>
    <col min="10" max="10" width="7.7109375" style="10" customWidth="1"/>
    <col min="11" max="16384" width="9.140625" style="10" customWidth="1"/>
  </cols>
  <sheetData>
    <row r="1" spans="1:25" s="15" customFormat="1" ht="21" customHeight="1">
      <c r="A1" s="150" t="s">
        <v>106</v>
      </c>
      <c r="B1" s="150"/>
      <c r="C1" s="150"/>
      <c r="D1" s="150"/>
      <c r="E1" s="150"/>
      <c r="F1" s="150"/>
      <c r="G1" s="150"/>
      <c r="H1" s="150"/>
      <c r="I1" s="150"/>
      <c r="J1" s="34"/>
      <c r="K1" s="34"/>
      <c r="L1" s="34"/>
      <c r="M1" s="34"/>
      <c r="N1" s="34"/>
      <c r="O1" s="34"/>
      <c r="P1" s="34"/>
      <c r="Q1" s="34"/>
      <c r="R1" s="34"/>
      <c r="S1" s="34"/>
      <c r="T1" s="34"/>
      <c r="U1" s="34"/>
      <c r="V1" s="34"/>
      <c r="W1" s="34"/>
      <c r="X1" s="34"/>
      <c r="Y1" s="48"/>
    </row>
    <row r="2" spans="1:25" s="15" customFormat="1" ht="18" customHeight="1">
      <c r="A2" s="158" t="s">
        <v>90</v>
      </c>
      <c r="B2" s="158"/>
      <c r="C2" s="158"/>
      <c r="D2" s="158"/>
      <c r="E2" s="158"/>
      <c r="F2" s="158"/>
      <c r="G2" s="158"/>
      <c r="H2" s="158"/>
      <c r="I2" s="158"/>
      <c r="J2" s="34"/>
      <c r="K2" s="34"/>
      <c r="L2" s="34"/>
      <c r="M2" s="34"/>
      <c r="N2" s="34"/>
      <c r="O2" s="34"/>
      <c r="P2" s="34"/>
      <c r="Q2" s="34"/>
      <c r="R2" s="34"/>
      <c r="S2" s="34"/>
      <c r="T2" s="34"/>
      <c r="U2" s="34"/>
      <c r="V2" s="34"/>
      <c r="W2" s="34"/>
      <c r="X2" s="34"/>
      <c r="Y2" s="48"/>
    </row>
    <row r="3" spans="1:25" s="15" customFormat="1" ht="8.25" customHeight="1">
      <c r="A3" s="35"/>
      <c r="B3" s="35"/>
      <c r="C3" s="35"/>
      <c r="D3" s="35"/>
      <c r="E3" s="35"/>
      <c r="F3" s="35"/>
      <c r="G3" s="35"/>
      <c r="H3" s="35"/>
      <c r="I3" s="35"/>
      <c r="J3" s="34"/>
      <c r="K3" s="34"/>
      <c r="L3" s="34"/>
      <c r="M3" s="34"/>
      <c r="N3" s="34"/>
      <c r="O3" s="34"/>
      <c r="P3" s="34"/>
      <c r="Q3" s="34"/>
      <c r="R3" s="34"/>
      <c r="S3" s="34"/>
      <c r="T3" s="34"/>
      <c r="U3" s="34"/>
      <c r="V3" s="34"/>
      <c r="W3" s="34"/>
      <c r="X3" s="34"/>
      <c r="Y3" s="48"/>
    </row>
    <row r="4" spans="1:12" s="15" customFormat="1" ht="16.5" customHeight="1">
      <c r="A4" s="13" t="s">
        <v>78</v>
      </c>
      <c r="B4" s="36" t="str">
        <f>' Summary DISTRICT'!$B$3</f>
        <v>Evergreen SD</v>
      </c>
      <c r="C4" s="14"/>
      <c r="D4" s="18"/>
      <c r="E4" s="18"/>
      <c r="F4" s="18"/>
      <c r="G4" s="150"/>
      <c r="H4" s="150"/>
      <c r="I4" s="150"/>
      <c r="J4" s="18"/>
      <c r="K4" s="18"/>
      <c r="L4" s="18"/>
    </row>
    <row r="5" spans="1:11" s="15" customFormat="1" ht="16.5" customHeight="1">
      <c r="A5" s="13"/>
      <c r="B5" s="36"/>
      <c r="C5" s="14"/>
      <c r="D5" s="18"/>
      <c r="E5" s="18"/>
      <c r="F5" s="18"/>
      <c r="G5" s="18"/>
      <c r="H5" s="18"/>
      <c r="I5" s="18"/>
      <c r="J5" s="18"/>
      <c r="K5" s="18"/>
    </row>
    <row r="6" spans="1:9" ht="13.5" customHeight="1">
      <c r="A6" s="37"/>
      <c r="B6" s="37"/>
      <c r="C6" s="38"/>
      <c r="D6" s="38"/>
      <c r="E6" s="38"/>
      <c r="F6" s="38"/>
      <c r="G6" s="38"/>
      <c r="H6" s="38"/>
      <c r="I6" s="38"/>
    </row>
    <row r="7" spans="1:11" ht="16.5" customHeight="1" thickBot="1">
      <c r="A7" s="39"/>
      <c r="B7" s="40"/>
      <c r="C7" s="41"/>
      <c r="D7" s="41"/>
      <c r="E7" s="41"/>
      <c r="F7" s="166" t="s">
        <v>44</v>
      </c>
      <c r="G7" s="166"/>
      <c r="H7" s="167"/>
      <c r="I7" s="145">
        <v>94.5</v>
      </c>
      <c r="K7" s="28"/>
    </row>
    <row r="8" spans="1:9" ht="16.5" thickBot="1">
      <c r="A8" s="40" t="s">
        <v>84</v>
      </c>
      <c r="B8" s="42"/>
      <c r="C8" s="159" t="s">
        <v>0</v>
      </c>
      <c r="D8" s="163" t="s">
        <v>0</v>
      </c>
      <c r="E8" s="164"/>
      <c r="F8" s="163" t="s">
        <v>8</v>
      </c>
      <c r="G8" s="165"/>
      <c r="H8" s="50" t="s">
        <v>0</v>
      </c>
      <c r="I8" s="51" t="s">
        <v>0</v>
      </c>
    </row>
    <row r="9" spans="1:9" ht="16.5" thickBot="1">
      <c r="A9" s="161" t="s">
        <v>0</v>
      </c>
      <c r="B9" s="162"/>
      <c r="C9" s="160"/>
      <c r="D9" s="43" t="s">
        <v>82</v>
      </c>
      <c r="E9" s="43" t="s">
        <v>107</v>
      </c>
      <c r="F9" s="43" t="s">
        <v>82</v>
      </c>
      <c r="G9" s="43" t="s">
        <v>107</v>
      </c>
      <c r="H9" s="130" t="s">
        <v>47</v>
      </c>
      <c r="I9" s="132" t="s">
        <v>3</v>
      </c>
    </row>
    <row r="10" spans="1:11" ht="15.75">
      <c r="A10" s="39"/>
      <c r="B10" s="25" t="s">
        <v>12</v>
      </c>
      <c r="C10" s="63" t="str">
        <f>IF((D10+E10)&gt;39,(IF(OR(I10&gt;=$I$7,100*E10/(E10+G10)&gt;=$I$7),"MET","NOT MET")),"PENDING")</f>
        <v>PENDING</v>
      </c>
      <c r="D10" s="2"/>
      <c r="E10" s="1"/>
      <c r="F10" s="2"/>
      <c r="G10" s="7"/>
      <c r="H10" s="131">
        <f aca="true" t="shared" si="0" ref="H10:H19">D10+E10+F10+G10</f>
        <v>0</v>
      </c>
      <c r="I10" s="133" t="str">
        <f aca="true" t="shared" si="1" ref="I10:I19">IF(ISERROR(100*(D10+E10)/(D10+E10+F10+G10)),"*",100*(D10+E10)/(D10+E10+F10+G10))</f>
        <v>*</v>
      </c>
      <c r="K10" s="52"/>
    </row>
    <row r="11" spans="1:9" ht="15.75">
      <c r="A11" s="39"/>
      <c r="B11" s="26" t="s">
        <v>23</v>
      </c>
      <c r="C11" s="63" t="str">
        <f>IF((D11+E11)&gt;39,(IF(OR(I11&gt;=$I$7,100*E11/(E11+G11)&gt;=$I$7),"MET","NOT MET")),"NA")</f>
        <v>NA</v>
      </c>
      <c r="D11" s="4"/>
      <c r="E11" s="3"/>
      <c r="F11" s="4"/>
      <c r="G11" s="8"/>
      <c r="H11" s="92">
        <f t="shared" si="0"/>
        <v>0</v>
      </c>
      <c r="I11" s="134" t="str">
        <f t="shared" si="1"/>
        <v>*</v>
      </c>
    </row>
    <row r="12" spans="1:9" ht="15.75">
      <c r="A12" s="39"/>
      <c r="B12" s="26" t="s">
        <v>14</v>
      </c>
      <c r="C12" s="63" t="str">
        <f aca="true" t="shared" si="2" ref="C12:C19">IF((D12+E12)&gt;39,(IF(OR(I12&gt;=$I$7,100*E12/(E12+G12)&gt;=$I$7),"MET","NOT MET")),"NA")</f>
        <v>NA</v>
      </c>
      <c r="D12" s="4"/>
      <c r="E12" s="3"/>
      <c r="F12" s="4"/>
      <c r="G12" s="8"/>
      <c r="H12" s="92">
        <f t="shared" si="0"/>
        <v>0</v>
      </c>
      <c r="I12" s="134" t="str">
        <f t="shared" si="1"/>
        <v>*</v>
      </c>
    </row>
    <row r="13" spans="1:9" ht="15.75">
      <c r="A13" s="39"/>
      <c r="B13" s="26" t="s">
        <v>13</v>
      </c>
      <c r="C13" s="63" t="str">
        <f t="shared" si="2"/>
        <v>NA</v>
      </c>
      <c r="D13" s="4"/>
      <c r="E13" s="3"/>
      <c r="F13" s="4"/>
      <c r="G13" s="8"/>
      <c r="H13" s="92">
        <f t="shared" si="0"/>
        <v>0</v>
      </c>
      <c r="I13" s="134" t="str">
        <f t="shared" si="1"/>
        <v>*</v>
      </c>
    </row>
    <row r="14" spans="1:9" ht="15.75">
      <c r="A14" s="39"/>
      <c r="B14" s="26" t="s">
        <v>25</v>
      </c>
      <c r="C14" s="63" t="str">
        <f t="shared" si="2"/>
        <v>NA</v>
      </c>
      <c r="D14" s="4"/>
      <c r="E14" s="3"/>
      <c r="F14" s="4"/>
      <c r="G14" s="8"/>
      <c r="H14" s="92">
        <f t="shared" si="0"/>
        <v>0</v>
      </c>
      <c r="I14" s="134" t="str">
        <f t="shared" si="1"/>
        <v>*</v>
      </c>
    </row>
    <row r="15" spans="1:9" ht="15.75">
      <c r="A15" s="39"/>
      <c r="B15" s="26" t="s">
        <v>26</v>
      </c>
      <c r="C15" s="63" t="str">
        <f t="shared" si="2"/>
        <v>NA</v>
      </c>
      <c r="D15" s="4"/>
      <c r="E15" s="3"/>
      <c r="F15" s="4"/>
      <c r="G15" s="8"/>
      <c r="H15" s="92">
        <f t="shared" si="0"/>
        <v>0</v>
      </c>
      <c r="I15" s="134" t="str">
        <f t="shared" si="1"/>
        <v>*</v>
      </c>
    </row>
    <row r="16" spans="1:9" ht="15.75">
      <c r="A16" s="39"/>
      <c r="B16" s="26" t="s">
        <v>27</v>
      </c>
      <c r="C16" s="63" t="str">
        <f t="shared" si="2"/>
        <v>NA</v>
      </c>
      <c r="D16" s="4"/>
      <c r="E16" s="3"/>
      <c r="F16" s="4"/>
      <c r="G16" s="8"/>
      <c r="H16" s="92">
        <f t="shared" si="0"/>
        <v>0</v>
      </c>
      <c r="I16" s="134" t="str">
        <f t="shared" si="1"/>
        <v>*</v>
      </c>
    </row>
    <row r="17" spans="1:9" ht="15.75">
      <c r="A17" s="39"/>
      <c r="B17" s="26" t="s">
        <v>24</v>
      </c>
      <c r="C17" s="63" t="str">
        <f t="shared" si="2"/>
        <v>NA</v>
      </c>
      <c r="D17" s="4"/>
      <c r="E17" s="3"/>
      <c r="F17" s="4"/>
      <c r="G17" s="8"/>
      <c r="H17" s="92">
        <f t="shared" si="0"/>
        <v>0</v>
      </c>
      <c r="I17" s="134" t="str">
        <f t="shared" si="1"/>
        <v>*</v>
      </c>
    </row>
    <row r="18" spans="1:9" ht="15.75">
      <c r="A18" s="39"/>
      <c r="B18" s="26" t="s">
        <v>28</v>
      </c>
      <c r="C18" s="63" t="str">
        <f t="shared" si="2"/>
        <v>NA</v>
      </c>
      <c r="D18" s="4"/>
      <c r="E18" s="3"/>
      <c r="F18" s="4"/>
      <c r="G18" s="8"/>
      <c r="H18" s="92">
        <f t="shared" si="0"/>
        <v>0</v>
      </c>
      <c r="I18" s="134" t="str">
        <f t="shared" si="1"/>
        <v>*</v>
      </c>
    </row>
    <row r="19" spans="1:9" ht="16.5" thickBot="1">
      <c r="A19" s="39"/>
      <c r="B19" s="30" t="s">
        <v>29</v>
      </c>
      <c r="C19" s="70" t="str">
        <f t="shared" si="2"/>
        <v>NA</v>
      </c>
      <c r="D19" s="6"/>
      <c r="E19" s="5"/>
      <c r="F19" s="6"/>
      <c r="G19" s="9"/>
      <c r="H19" s="93">
        <f t="shared" si="0"/>
        <v>0</v>
      </c>
      <c r="I19" s="135" t="str">
        <f t="shared" si="1"/>
        <v>*</v>
      </c>
    </row>
    <row r="20" spans="1:7" ht="15.75">
      <c r="A20" s="39"/>
      <c r="B20" s="31"/>
      <c r="C20" s="44"/>
      <c r="D20" s="45"/>
      <c r="E20" s="45"/>
      <c r="F20" s="45"/>
      <c r="G20" s="45"/>
    </row>
    <row r="21" spans="1:9" ht="17.25" customHeight="1" thickBot="1">
      <c r="A21" s="39"/>
      <c r="B21" s="39"/>
      <c r="G21" s="178" t="s">
        <v>100</v>
      </c>
      <c r="H21" s="178"/>
      <c r="I21" s="145">
        <v>60</v>
      </c>
    </row>
    <row r="22" spans="1:11" ht="13.5" customHeight="1" thickBot="1">
      <c r="A22" s="161" t="s">
        <v>84</v>
      </c>
      <c r="B22" s="162"/>
      <c r="C22" s="174" t="s">
        <v>16</v>
      </c>
      <c r="D22" s="170" t="s">
        <v>81</v>
      </c>
      <c r="E22" s="171"/>
      <c r="F22" s="170" t="s">
        <v>108</v>
      </c>
      <c r="G22" s="171"/>
      <c r="H22" s="182" t="s">
        <v>63</v>
      </c>
      <c r="I22" s="174" t="s">
        <v>21</v>
      </c>
      <c r="J22" s="174" t="s">
        <v>2</v>
      </c>
      <c r="K22" s="176" t="s">
        <v>19</v>
      </c>
    </row>
    <row r="23" spans="1:11" ht="17.25" customHeight="1" thickBot="1">
      <c r="A23" s="161" t="s">
        <v>16</v>
      </c>
      <c r="B23" s="169"/>
      <c r="C23" s="175"/>
      <c r="D23" s="33" t="s">
        <v>22</v>
      </c>
      <c r="E23" s="33" t="s">
        <v>20</v>
      </c>
      <c r="F23" s="33" t="s">
        <v>22</v>
      </c>
      <c r="G23" s="33" t="s">
        <v>20</v>
      </c>
      <c r="H23" s="183"/>
      <c r="I23" s="179"/>
      <c r="J23" s="179"/>
      <c r="K23" s="177"/>
    </row>
    <row r="24" spans="2:11" ht="12.75">
      <c r="B24" s="25" t="s">
        <v>12</v>
      </c>
      <c r="C24" s="67" t="str">
        <f>IF((D24+F24)&gt;41,(IF(OR(I24&gt;=$I$21,K24&gt;=$I$21),"MET","NOT MET")),"PENDING")</f>
        <v>PENDING</v>
      </c>
      <c r="D24" s="1"/>
      <c r="E24" s="1"/>
      <c r="F24" s="1"/>
      <c r="G24" s="1"/>
      <c r="H24" s="136" t="str">
        <f>IF(ISERROR(100*(E24+G24)/(D24+F24)),"*",IF(AND(((100*(E24+G24)/(D24+F24))+(233*SQRT(0.24/((D24+F24)/2))))&gt;=$I$21,(D24+F24)&gt;=42),"2007-2009",IF(ISNUMBER(((100*(G24/F24))+(233*SQRT(0.24/((D24+F24)/2))))),IF(AND(F24&gt;=21,(D24+F24)&gt;=42,((100*(G24/F24))+(233*SQRT(0.24/((D24+F24)/2))))&gt;$I$21),"2008-2009","2007-2009"),"2007-2009")))</f>
        <v>*</v>
      </c>
      <c r="I24" s="95" t="str">
        <f aca="true" t="shared" si="3" ref="I24:I33">IF(ISERROR(100*(E24+G24)/(D24+F24)),"*",IF(AND(((100*(E24+G24)/(D24+F24))+(233*SQRT(0.24/((D24+F24)/2))))&gt;=$I$21,(D24+F24)&gt;=42),(100*(E24+G24)/(D24+F24)),IF(ISNUMBER(((100*(G24/F24))+(233*SQRT(0.24/((D24+F24)/2))))),IF(AND(F24&gt;=21,(D24+F24)&gt;=42,((100*(G24/F24))+(233*SQRT(0.24/((D24+F24)/2))))&gt;$I$21),(100*(G24/F24)),(100*((E24+G24)/(D24+F24)))),(100*((E24+G24)/(D24+F24))))))</f>
        <v>*</v>
      </c>
      <c r="J24" s="90" t="str">
        <f aca="true" t="shared" si="4" ref="J24:J33">IF((D24+F24)&lt;42,"*",IF(AND(((100*(E24+G24)/(D24+F24))+(233*SQRT(0.24/((D24+F24)/2))))&gt;=$I$21,(D24+F24)&gt;=42),(233*SQRT(0.24/((D24+F24)/2))),IF(ISNUMBER(((100*(G24/F24))+(233*SQRT(0.24/((D24+F24)/2))))),IF(AND(F24&gt;=21,((100*(G24/F24))+(233*SQRT(0.24/((D24+F24)/2))))&gt;$I$21),(233*SQRT(0.24/((D24+F24)/2))),(233*SQRT(0.24/((D24+F24)/2)))),(233*SQRT(0.24/((D24+F24)/2))))))</f>
        <v>*</v>
      </c>
      <c r="K24" s="90" t="str">
        <f aca="true" t="shared" si="5" ref="K24:K33">IF((D24+F24)&gt;41,I24+J24,"*")</f>
        <v>*</v>
      </c>
    </row>
    <row r="25" spans="2:11" ht="12.75">
      <c r="B25" s="26" t="s">
        <v>23</v>
      </c>
      <c r="C25" s="68" t="str">
        <f aca="true" t="shared" si="6" ref="C25:C33">IF((D25+F25)&gt;41,(IF(OR(I25&gt;=$I$21,K25&gt;=$I$21),"MET","NOT MET")),"NA")</f>
        <v>NA</v>
      </c>
      <c r="D25" s="3"/>
      <c r="E25" s="3"/>
      <c r="F25" s="3"/>
      <c r="G25" s="3"/>
      <c r="H25" s="137" t="str">
        <f aca="true" t="shared" si="7" ref="H25:H33">IF(ISERROR(100*(E25+G25)/(D25+F25)),"*",IF(AND(((100*(E25+G25)/(D25+F25))+(233*SQRT(0.24/((D25+F25)/2))))&gt;=$I$21,(D25+F25)&gt;=42),"2007-2009",IF(ISNUMBER(((100*(G25/F25))+(233*SQRT(0.24/((D25+F25)/2))))),IF(AND(F25&gt;=21,(D25+F25)&gt;=42,((100*(G25/F25))+(233*SQRT(0.24/((D25+F25)/2))))&gt;$I$21),"2008-2009","2007-2009"),"2007-2009")))</f>
        <v>*</v>
      </c>
      <c r="I25" s="142" t="str">
        <f t="shared" si="3"/>
        <v>*</v>
      </c>
      <c r="J25" s="91" t="str">
        <f t="shared" si="4"/>
        <v>*</v>
      </c>
      <c r="K25" s="91" t="str">
        <f t="shared" si="5"/>
        <v>*</v>
      </c>
    </row>
    <row r="26" spans="2:11" ht="12.75">
      <c r="B26" s="26" t="s">
        <v>14</v>
      </c>
      <c r="C26" s="68" t="str">
        <f t="shared" si="6"/>
        <v>NA</v>
      </c>
      <c r="D26" s="3"/>
      <c r="E26" s="3"/>
      <c r="F26" s="3"/>
      <c r="G26" s="3"/>
      <c r="H26" s="137" t="str">
        <f t="shared" si="7"/>
        <v>*</v>
      </c>
      <c r="I26" s="142" t="str">
        <f t="shared" si="3"/>
        <v>*</v>
      </c>
      <c r="J26" s="91" t="str">
        <f t="shared" si="4"/>
        <v>*</v>
      </c>
      <c r="K26" s="91" t="str">
        <f t="shared" si="5"/>
        <v>*</v>
      </c>
    </row>
    <row r="27" spans="2:11" ht="12.75">
      <c r="B27" s="26" t="s">
        <v>13</v>
      </c>
      <c r="C27" s="68" t="str">
        <f t="shared" si="6"/>
        <v>NA</v>
      </c>
      <c r="D27" s="3"/>
      <c r="E27" s="3"/>
      <c r="F27" s="3"/>
      <c r="G27" s="3"/>
      <c r="H27" s="137" t="str">
        <f t="shared" si="7"/>
        <v>*</v>
      </c>
      <c r="I27" s="142" t="str">
        <f t="shared" si="3"/>
        <v>*</v>
      </c>
      <c r="J27" s="91" t="str">
        <f t="shared" si="4"/>
        <v>*</v>
      </c>
      <c r="K27" s="91" t="str">
        <f t="shared" si="5"/>
        <v>*</v>
      </c>
    </row>
    <row r="28" spans="2:11" ht="12.75">
      <c r="B28" s="26" t="s">
        <v>25</v>
      </c>
      <c r="C28" s="68" t="str">
        <f t="shared" si="6"/>
        <v>NA</v>
      </c>
      <c r="D28" s="3"/>
      <c r="E28" s="3"/>
      <c r="F28" s="3"/>
      <c r="G28" s="3"/>
      <c r="H28" s="137" t="str">
        <f t="shared" si="7"/>
        <v>*</v>
      </c>
      <c r="I28" s="142" t="str">
        <f t="shared" si="3"/>
        <v>*</v>
      </c>
      <c r="J28" s="91" t="str">
        <f t="shared" si="4"/>
        <v>*</v>
      </c>
      <c r="K28" s="91" t="str">
        <f t="shared" si="5"/>
        <v>*</v>
      </c>
    </row>
    <row r="29" spans="2:11" ht="12.75">
      <c r="B29" s="26" t="s">
        <v>26</v>
      </c>
      <c r="C29" s="68" t="str">
        <f t="shared" si="6"/>
        <v>NA</v>
      </c>
      <c r="D29" s="3"/>
      <c r="E29" s="3"/>
      <c r="F29" s="3"/>
      <c r="G29" s="3"/>
      <c r="H29" s="137" t="str">
        <f t="shared" si="7"/>
        <v>*</v>
      </c>
      <c r="I29" s="142" t="str">
        <f t="shared" si="3"/>
        <v>*</v>
      </c>
      <c r="J29" s="91" t="str">
        <f t="shared" si="4"/>
        <v>*</v>
      </c>
      <c r="K29" s="91" t="str">
        <f t="shared" si="5"/>
        <v>*</v>
      </c>
    </row>
    <row r="30" spans="2:11" ht="12.75">
      <c r="B30" s="26" t="s">
        <v>27</v>
      </c>
      <c r="C30" s="68" t="str">
        <f t="shared" si="6"/>
        <v>NA</v>
      </c>
      <c r="D30" s="3"/>
      <c r="E30" s="3"/>
      <c r="F30" s="3"/>
      <c r="G30" s="3"/>
      <c r="H30" s="137" t="str">
        <f t="shared" si="7"/>
        <v>*</v>
      </c>
      <c r="I30" s="142" t="str">
        <f t="shared" si="3"/>
        <v>*</v>
      </c>
      <c r="J30" s="91" t="str">
        <f t="shared" si="4"/>
        <v>*</v>
      </c>
      <c r="K30" s="91" t="str">
        <f t="shared" si="5"/>
        <v>*</v>
      </c>
    </row>
    <row r="31" spans="2:11" ht="12.75">
      <c r="B31" s="26" t="s">
        <v>24</v>
      </c>
      <c r="C31" s="68" t="str">
        <f t="shared" si="6"/>
        <v>NA</v>
      </c>
      <c r="D31" s="3"/>
      <c r="E31" s="3"/>
      <c r="F31" s="3"/>
      <c r="G31" s="3"/>
      <c r="H31" s="137" t="str">
        <f t="shared" si="7"/>
        <v>*</v>
      </c>
      <c r="I31" s="142" t="str">
        <f t="shared" si="3"/>
        <v>*</v>
      </c>
      <c r="J31" s="91" t="str">
        <f t="shared" si="4"/>
        <v>*</v>
      </c>
      <c r="K31" s="91" t="str">
        <f t="shared" si="5"/>
        <v>*</v>
      </c>
    </row>
    <row r="32" spans="2:11" ht="12.75">
      <c r="B32" s="26" t="s">
        <v>28</v>
      </c>
      <c r="C32" s="68" t="str">
        <f t="shared" si="6"/>
        <v>NA</v>
      </c>
      <c r="D32" s="3"/>
      <c r="E32" s="3"/>
      <c r="F32" s="3"/>
      <c r="G32" s="3"/>
      <c r="H32" s="137" t="str">
        <f t="shared" si="7"/>
        <v>*</v>
      </c>
      <c r="I32" s="142" t="str">
        <f t="shared" si="3"/>
        <v>*</v>
      </c>
      <c r="J32" s="91" t="str">
        <f t="shared" si="4"/>
        <v>*</v>
      </c>
      <c r="K32" s="91" t="str">
        <f t="shared" si="5"/>
        <v>*</v>
      </c>
    </row>
    <row r="33" spans="2:11" ht="13.5" thickBot="1">
      <c r="B33" s="30" t="s">
        <v>29</v>
      </c>
      <c r="C33" s="69" t="str">
        <f t="shared" si="6"/>
        <v>NA</v>
      </c>
      <c r="D33" s="5"/>
      <c r="E33" s="5"/>
      <c r="F33" s="5"/>
      <c r="G33" s="5"/>
      <c r="H33" s="144" t="str">
        <f t="shared" si="7"/>
        <v>*</v>
      </c>
      <c r="I33" s="143" t="str">
        <f t="shared" si="3"/>
        <v>*</v>
      </c>
      <c r="J33" s="94" t="str">
        <f t="shared" si="4"/>
        <v>*</v>
      </c>
      <c r="K33" s="94" t="str">
        <f t="shared" si="5"/>
        <v>*</v>
      </c>
    </row>
    <row r="34" ht="13.5" customHeight="1" thickBot="1"/>
    <row r="35" spans="1:13" ht="13.5" customHeight="1" thickBot="1">
      <c r="A35" s="148" t="s">
        <v>84</v>
      </c>
      <c r="B35" s="168"/>
      <c r="C35" s="174" t="s">
        <v>18</v>
      </c>
      <c r="D35" s="172" t="s">
        <v>1</v>
      </c>
      <c r="E35" s="173"/>
      <c r="F35" s="180" t="s">
        <v>42</v>
      </c>
      <c r="G35" s="174" t="s">
        <v>17</v>
      </c>
      <c r="H35" s="46"/>
      <c r="I35" s="47"/>
      <c r="M35" s="28"/>
    </row>
    <row r="36" spans="1:8" ht="25.5" customHeight="1" thickBot="1">
      <c r="A36" s="148" t="s">
        <v>18</v>
      </c>
      <c r="B36" s="168"/>
      <c r="C36" s="175"/>
      <c r="D36" s="141" t="s">
        <v>82</v>
      </c>
      <c r="E36" s="141" t="s">
        <v>107</v>
      </c>
      <c r="F36" s="181"/>
      <c r="G36" s="179"/>
      <c r="H36" s="46"/>
    </row>
    <row r="37" spans="2:8" ht="12.75">
      <c r="B37" s="25" t="s">
        <v>12</v>
      </c>
      <c r="C37" s="139" t="str">
        <f aca="true" t="shared" si="8" ref="C37:C46">IF((D24+F24)&gt;41,(IF(C24="MET","NA",IF(F37&gt;=G37,"MET","NOT MET"))),"NA")</f>
        <v>NA</v>
      </c>
      <c r="D37" s="90" t="str">
        <f aca="true" t="shared" si="9" ref="D37:D46">IF(ISERROR(100*(E24/D24)),"*",100*(E24/D24))</f>
        <v>*</v>
      </c>
      <c r="E37" s="90" t="str">
        <f aca="true" t="shared" si="10" ref="E37:E46">IF(ISERROR(100*(G24/F24)),"*",100*(G24/F24))</f>
        <v>*</v>
      </c>
      <c r="F37" s="90" t="str">
        <f aca="true" t="shared" si="11" ref="F37:F46">IF(ISERROR(E37-D37),"*",E37-D37)</f>
        <v>*</v>
      </c>
      <c r="G37" s="90" t="str">
        <f aca="true" t="shared" si="12" ref="G37:G46">IF((D24+F24)&gt;41,(100-D37)/10," *")</f>
        <v> *</v>
      </c>
      <c r="H37" s="76"/>
    </row>
    <row r="38" spans="2:8" ht="12.75">
      <c r="B38" s="26" t="s">
        <v>23</v>
      </c>
      <c r="C38" s="139" t="str">
        <f t="shared" si="8"/>
        <v>NA</v>
      </c>
      <c r="D38" s="91" t="str">
        <f t="shared" si="9"/>
        <v>*</v>
      </c>
      <c r="E38" s="91" t="str">
        <f t="shared" si="10"/>
        <v>*</v>
      </c>
      <c r="F38" s="91" t="str">
        <f t="shared" si="11"/>
        <v>*</v>
      </c>
      <c r="G38" s="91" t="str">
        <f t="shared" si="12"/>
        <v> *</v>
      </c>
      <c r="H38" s="76"/>
    </row>
    <row r="39" spans="2:8" ht="12.75">
      <c r="B39" s="26" t="s">
        <v>14</v>
      </c>
      <c r="C39" s="139" t="str">
        <f t="shared" si="8"/>
        <v>NA</v>
      </c>
      <c r="D39" s="91" t="str">
        <f t="shared" si="9"/>
        <v>*</v>
      </c>
      <c r="E39" s="91" t="str">
        <f t="shared" si="10"/>
        <v>*</v>
      </c>
      <c r="F39" s="91" t="str">
        <f t="shared" si="11"/>
        <v>*</v>
      </c>
      <c r="G39" s="91" t="str">
        <f t="shared" si="12"/>
        <v> *</v>
      </c>
      <c r="H39" s="76"/>
    </row>
    <row r="40" spans="2:8" ht="12.75">
      <c r="B40" s="26" t="s">
        <v>13</v>
      </c>
      <c r="C40" s="139" t="str">
        <f t="shared" si="8"/>
        <v>NA</v>
      </c>
      <c r="D40" s="91" t="str">
        <f t="shared" si="9"/>
        <v>*</v>
      </c>
      <c r="E40" s="91" t="str">
        <f t="shared" si="10"/>
        <v>*</v>
      </c>
      <c r="F40" s="91" t="str">
        <f t="shared" si="11"/>
        <v>*</v>
      </c>
      <c r="G40" s="91" t="str">
        <f t="shared" si="12"/>
        <v> *</v>
      </c>
      <c r="H40" s="76"/>
    </row>
    <row r="41" spans="2:8" ht="12.75">
      <c r="B41" s="26" t="s">
        <v>25</v>
      </c>
      <c r="C41" s="139" t="str">
        <f t="shared" si="8"/>
        <v>NA</v>
      </c>
      <c r="D41" s="91" t="str">
        <f t="shared" si="9"/>
        <v>*</v>
      </c>
      <c r="E41" s="91" t="str">
        <f t="shared" si="10"/>
        <v>*</v>
      </c>
      <c r="F41" s="91" t="str">
        <f t="shared" si="11"/>
        <v>*</v>
      </c>
      <c r="G41" s="91" t="str">
        <f t="shared" si="12"/>
        <v> *</v>
      </c>
      <c r="H41" s="76"/>
    </row>
    <row r="42" spans="2:8" ht="12.75">
      <c r="B42" s="26" t="s">
        <v>26</v>
      </c>
      <c r="C42" s="139" t="str">
        <f t="shared" si="8"/>
        <v>NA</v>
      </c>
      <c r="D42" s="91" t="str">
        <f t="shared" si="9"/>
        <v>*</v>
      </c>
      <c r="E42" s="91" t="str">
        <f t="shared" si="10"/>
        <v>*</v>
      </c>
      <c r="F42" s="91" t="str">
        <f t="shared" si="11"/>
        <v>*</v>
      </c>
      <c r="G42" s="91" t="str">
        <f t="shared" si="12"/>
        <v> *</v>
      </c>
      <c r="H42" s="76"/>
    </row>
    <row r="43" spans="2:8" ht="12.75">
      <c r="B43" s="26" t="s">
        <v>27</v>
      </c>
      <c r="C43" s="139" t="str">
        <f t="shared" si="8"/>
        <v>NA</v>
      </c>
      <c r="D43" s="91" t="str">
        <f t="shared" si="9"/>
        <v>*</v>
      </c>
      <c r="E43" s="91" t="str">
        <f t="shared" si="10"/>
        <v>*</v>
      </c>
      <c r="F43" s="91" t="str">
        <f t="shared" si="11"/>
        <v>*</v>
      </c>
      <c r="G43" s="91" t="str">
        <f t="shared" si="12"/>
        <v> *</v>
      </c>
      <c r="H43" s="76"/>
    </row>
    <row r="44" spans="2:8" ht="12.75">
      <c r="B44" s="26" t="s">
        <v>24</v>
      </c>
      <c r="C44" s="139" t="str">
        <f t="shared" si="8"/>
        <v>NA</v>
      </c>
      <c r="D44" s="91" t="str">
        <f t="shared" si="9"/>
        <v>*</v>
      </c>
      <c r="E44" s="91" t="str">
        <f t="shared" si="10"/>
        <v>*</v>
      </c>
      <c r="F44" s="91" t="str">
        <f t="shared" si="11"/>
        <v>*</v>
      </c>
      <c r="G44" s="91" t="str">
        <f t="shared" si="12"/>
        <v> *</v>
      </c>
      <c r="H44" s="76"/>
    </row>
    <row r="45" spans="2:8" ht="12.75">
      <c r="B45" s="26" t="s">
        <v>28</v>
      </c>
      <c r="C45" s="139" t="str">
        <f t="shared" si="8"/>
        <v>NA</v>
      </c>
      <c r="D45" s="91" t="str">
        <f t="shared" si="9"/>
        <v>*</v>
      </c>
      <c r="E45" s="91" t="str">
        <f t="shared" si="10"/>
        <v>*</v>
      </c>
      <c r="F45" s="91" t="str">
        <f t="shared" si="11"/>
        <v>*</v>
      </c>
      <c r="G45" s="91" t="str">
        <f t="shared" si="12"/>
        <v> *</v>
      </c>
      <c r="H45" s="76"/>
    </row>
    <row r="46" spans="2:8" ht="13.5" thickBot="1">
      <c r="B46" s="30" t="s">
        <v>29</v>
      </c>
      <c r="C46" s="140" t="str">
        <f t="shared" si="8"/>
        <v>NA</v>
      </c>
      <c r="D46" s="94" t="str">
        <f t="shared" si="9"/>
        <v>*</v>
      </c>
      <c r="E46" s="94" t="str">
        <f t="shared" si="10"/>
        <v>*</v>
      </c>
      <c r="F46" s="94" t="str">
        <f t="shared" si="11"/>
        <v>*</v>
      </c>
      <c r="G46" s="94" t="str">
        <f t="shared" si="12"/>
        <v> *</v>
      </c>
      <c r="H46" s="76"/>
    </row>
  </sheetData>
  <sheetProtection sheet="1" objects="1" scenarios="1"/>
  <mergeCells count="24">
    <mergeCell ref="K22:K23"/>
    <mergeCell ref="J22:J23"/>
    <mergeCell ref="I22:I23"/>
    <mergeCell ref="H22:H23"/>
    <mergeCell ref="A2:I2"/>
    <mergeCell ref="A1:I1"/>
    <mergeCell ref="G4:I4"/>
    <mergeCell ref="C8:C9"/>
    <mergeCell ref="A9:B9"/>
    <mergeCell ref="D8:E8"/>
    <mergeCell ref="A36:B36"/>
    <mergeCell ref="A23:B23"/>
    <mergeCell ref="A35:B35"/>
    <mergeCell ref="D22:E22"/>
    <mergeCell ref="A22:B22"/>
    <mergeCell ref="D35:E35"/>
    <mergeCell ref="C22:C23"/>
    <mergeCell ref="C35:C36"/>
    <mergeCell ref="G35:G36"/>
    <mergeCell ref="F35:F36"/>
    <mergeCell ref="F22:G22"/>
    <mergeCell ref="F8:G8"/>
    <mergeCell ref="F7:H7"/>
    <mergeCell ref="G21:H21"/>
  </mergeCells>
  <conditionalFormatting sqref="C37:C46 C24:C33 C10:C20">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D10" sqref="D10"/>
    </sheetView>
  </sheetViews>
  <sheetFormatPr defaultColWidth="9.140625" defaultRowHeight="12.75"/>
  <cols>
    <col min="1" max="1" width="11.00390625" style="10" customWidth="1"/>
    <col min="2" max="2" width="27.00390625" style="10" customWidth="1"/>
    <col min="3" max="3" width="9.28125" style="10" customWidth="1"/>
    <col min="4" max="4" width="6.7109375" style="10" customWidth="1"/>
    <col min="5" max="5" width="6.28125" style="10" customWidth="1"/>
    <col min="6" max="6" width="7.7109375" style="10" customWidth="1"/>
    <col min="7" max="7" width="7.140625" style="10" customWidth="1"/>
    <col min="8" max="8" width="11.8515625" style="10" customWidth="1"/>
    <col min="9" max="9" width="8.7109375" style="10" customWidth="1"/>
    <col min="10" max="10" width="7.7109375" style="10" customWidth="1"/>
    <col min="11" max="16384" width="9.140625" style="10" customWidth="1"/>
  </cols>
  <sheetData>
    <row r="1" spans="1:25" s="15" customFormat="1" ht="21" customHeight="1">
      <c r="A1" s="150" t="s">
        <v>106</v>
      </c>
      <c r="B1" s="150"/>
      <c r="C1" s="150"/>
      <c r="D1" s="150"/>
      <c r="E1" s="150"/>
      <c r="F1" s="150"/>
      <c r="G1" s="150"/>
      <c r="H1" s="150"/>
      <c r="I1" s="150"/>
      <c r="J1" s="34"/>
      <c r="K1" s="34"/>
      <c r="L1" s="34"/>
      <c r="M1" s="34"/>
      <c r="N1" s="34"/>
      <c r="O1" s="34"/>
      <c r="P1" s="34"/>
      <c r="Q1" s="34"/>
      <c r="R1" s="34"/>
      <c r="S1" s="34"/>
      <c r="T1" s="34"/>
      <c r="U1" s="34"/>
      <c r="V1" s="34"/>
      <c r="W1" s="34"/>
      <c r="X1" s="34"/>
      <c r="Y1" s="48"/>
    </row>
    <row r="2" spans="1:25" s="15" customFormat="1" ht="18" customHeight="1">
      <c r="A2" s="158" t="s">
        <v>91</v>
      </c>
      <c r="B2" s="158"/>
      <c r="C2" s="158"/>
      <c r="D2" s="158"/>
      <c r="E2" s="158"/>
      <c r="F2" s="158"/>
      <c r="G2" s="158"/>
      <c r="H2" s="158"/>
      <c r="I2" s="158"/>
      <c r="J2" s="34"/>
      <c r="K2" s="34"/>
      <c r="L2" s="34"/>
      <c r="M2" s="34"/>
      <c r="N2" s="34"/>
      <c r="O2" s="34"/>
      <c r="P2" s="34"/>
      <c r="Q2" s="34"/>
      <c r="R2" s="34"/>
      <c r="S2" s="34"/>
      <c r="T2" s="34"/>
      <c r="U2" s="34"/>
      <c r="V2" s="34"/>
      <c r="W2" s="34"/>
      <c r="X2" s="34"/>
      <c r="Y2" s="48"/>
    </row>
    <row r="3" spans="1:25" s="15" customFormat="1" ht="8.25" customHeight="1">
      <c r="A3" s="35"/>
      <c r="B3" s="35"/>
      <c r="C3" s="35"/>
      <c r="D3" s="35"/>
      <c r="E3" s="35"/>
      <c r="F3" s="35"/>
      <c r="G3" s="35"/>
      <c r="H3" s="35"/>
      <c r="I3" s="35"/>
      <c r="J3" s="34"/>
      <c r="K3" s="34"/>
      <c r="L3" s="34"/>
      <c r="M3" s="34"/>
      <c r="N3" s="34"/>
      <c r="O3" s="34"/>
      <c r="P3" s="34"/>
      <c r="Q3" s="34"/>
      <c r="R3" s="34"/>
      <c r="S3" s="34"/>
      <c r="T3" s="34"/>
      <c r="U3" s="34"/>
      <c r="V3" s="34"/>
      <c r="W3" s="34"/>
      <c r="X3" s="34"/>
      <c r="Y3" s="48"/>
    </row>
    <row r="4" spans="1:12" s="15" customFormat="1" ht="16.5" customHeight="1">
      <c r="A4" s="13" t="s">
        <v>11</v>
      </c>
      <c r="B4" s="36" t="str">
        <f>' Summary DISTRICT'!$B$3</f>
        <v>Evergreen SD</v>
      </c>
      <c r="C4" s="14"/>
      <c r="D4" s="18"/>
      <c r="E4" s="18"/>
      <c r="F4" s="18"/>
      <c r="G4" s="150"/>
      <c r="H4" s="150"/>
      <c r="I4" s="150"/>
      <c r="J4" s="18"/>
      <c r="K4" s="18"/>
      <c r="L4" s="18"/>
    </row>
    <row r="5" spans="1:11" s="15" customFormat="1" ht="16.5" customHeight="1">
      <c r="A5" s="13"/>
      <c r="B5" s="36"/>
      <c r="C5" s="14"/>
      <c r="D5" s="18"/>
      <c r="E5" s="18"/>
      <c r="F5" s="18"/>
      <c r="G5" s="18"/>
      <c r="H5" s="18"/>
      <c r="I5" s="18"/>
      <c r="J5" s="18"/>
      <c r="K5" s="18"/>
    </row>
    <row r="6" spans="1:9" ht="13.5" customHeight="1">
      <c r="A6" s="37"/>
      <c r="B6" s="37"/>
      <c r="C6" s="38"/>
      <c r="D6" s="38"/>
      <c r="E6" s="38"/>
      <c r="F6" s="38"/>
      <c r="G6" s="38"/>
      <c r="H6" s="38"/>
      <c r="I6" s="38"/>
    </row>
    <row r="7" spans="1:11" ht="16.5" customHeight="1" thickBot="1">
      <c r="A7" s="39"/>
      <c r="B7" s="40"/>
      <c r="C7" s="41"/>
      <c r="D7" s="41"/>
      <c r="E7" s="41"/>
      <c r="F7" s="166" t="s">
        <v>44</v>
      </c>
      <c r="G7" s="166"/>
      <c r="H7" s="167"/>
      <c r="I7" s="145">
        <v>94.5</v>
      </c>
      <c r="K7" s="28"/>
    </row>
    <row r="8" spans="1:9" ht="16.5" thickBot="1">
      <c r="A8" s="40" t="s">
        <v>83</v>
      </c>
      <c r="B8" s="42"/>
      <c r="C8" s="159" t="s">
        <v>0</v>
      </c>
      <c r="D8" s="163" t="s">
        <v>0</v>
      </c>
      <c r="E8" s="164"/>
      <c r="F8" s="163" t="s">
        <v>8</v>
      </c>
      <c r="G8" s="165"/>
      <c r="H8" s="50" t="s">
        <v>0</v>
      </c>
      <c r="I8" s="51" t="s">
        <v>0</v>
      </c>
    </row>
    <row r="9" spans="1:9" ht="16.5" thickBot="1">
      <c r="A9" s="161" t="s">
        <v>0</v>
      </c>
      <c r="B9" s="162"/>
      <c r="C9" s="160"/>
      <c r="D9" s="43" t="s">
        <v>82</v>
      </c>
      <c r="E9" s="43" t="s">
        <v>107</v>
      </c>
      <c r="F9" s="43" t="s">
        <v>82</v>
      </c>
      <c r="G9" s="43" t="s">
        <v>107</v>
      </c>
      <c r="H9" s="130" t="s">
        <v>47</v>
      </c>
      <c r="I9" s="132" t="s">
        <v>3</v>
      </c>
    </row>
    <row r="10" spans="1:11" ht="15.75">
      <c r="A10" s="39"/>
      <c r="B10" s="25" t="s">
        <v>12</v>
      </c>
      <c r="C10" s="63" t="str">
        <f>IF((D10+E10)&gt;39,(IF(OR(I10&gt;=$I$7,100*E10/(E10+G10)&gt;=$I$7),"MET","NOT MET")),"PENDING")</f>
        <v>PENDING</v>
      </c>
      <c r="D10" s="2"/>
      <c r="E10" s="1"/>
      <c r="F10" s="2"/>
      <c r="G10" s="7"/>
      <c r="H10" s="25">
        <f aca="true" t="shared" si="0" ref="H10:H19">D10+E10+F10+G10</f>
        <v>0</v>
      </c>
      <c r="I10" s="133" t="str">
        <f aca="true" t="shared" si="1" ref="I10:I19">IF(ISERROR(100*(D10+E10)/(D10+E10+F10+G10)),"*",100*(D10+E10)/(D10+E10+F10+G10))</f>
        <v>*</v>
      </c>
      <c r="K10" s="52"/>
    </row>
    <row r="11" spans="1:9" ht="15.75">
      <c r="A11" s="39"/>
      <c r="B11" s="26" t="s">
        <v>23</v>
      </c>
      <c r="C11" s="63" t="str">
        <f>IF((D11+E11)&gt;39,(IF(OR(I11&gt;=$I$7,100*E11/(E11+G11)&gt;=$I$7),"MET","NOT MET")),"NA")</f>
        <v>NA</v>
      </c>
      <c r="D11" s="4"/>
      <c r="E11" s="3"/>
      <c r="F11" s="4"/>
      <c r="G11" s="8"/>
      <c r="H11" s="26">
        <f t="shared" si="0"/>
        <v>0</v>
      </c>
      <c r="I11" s="134" t="str">
        <f t="shared" si="1"/>
        <v>*</v>
      </c>
    </row>
    <row r="12" spans="1:9" ht="15.75">
      <c r="A12" s="39"/>
      <c r="B12" s="26" t="s">
        <v>14</v>
      </c>
      <c r="C12" s="63" t="str">
        <f aca="true" t="shared" si="2" ref="C12:C19">IF((D12+E12)&gt;39,(IF(OR(I12&gt;=$I$7,100*E12/(E12+G12)&gt;=$I$7),"MET","NOT MET")),"NA")</f>
        <v>NA</v>
      </c>
      <c r="D12" s="4"/>
      <c r="E12" s="3"/>
      <c r="F12" s="4"/>
      <c r="G12" s="8"/>
      <c r="H12" s="26">
        <f t="shared" si="0"/>
        <v>0</v>
      </c>
      <c r="I12" s="134" t="str">
        <f t="shared" si="1"/>
        <v>*</v>
      </c>
    </row>
    <row r="13" spans="1:9" ht="15.75">
      <c r="A13" s="39"/>
      <c r="B13" s="26" t="s">
        <v>13</v>
      </c>
      <c r="C13" s="63" t="str">
        <f t="shared" si="2"/>
        <v>NA</v>
      </c>
      <c r="D13" s="4"/>
      <c r="E13" s="3"/>
      <c r="F13" s="4"/>
      <c r="G13" s="8"/>
      <c r="H13" s="26">
        <f t="shared" si="0"/>
        <v>0</v>
      </c>
      <c r="I13" s="134" t="str">
        <f t="shared" si="1"/>
        <v>*</v>
      </c>
    </row>
    <row r="14" spans="1:9" ht="15.75">
      <c r="A14" s="39"/>
      <c r="B14" s="26" t="s">
        <v>25</v>
      </c>
      <c r="C14" s="63" t="str">
        <f t="shared" si="2"/>
        <v>NA</v>
      </c>
      <c r="D14" s="4"/>
      <c r="E14" s="3"/>
      <c r="F14" s="4"/>
      <c r="G14" s="8"/>
      <c r="H14" s="26">
        <f t="shared" si="0"/>
        <v>0</v>
      </c>
      <c r="I14" s="134" t="str">
        <f t="shared" si="1"/>
        <v>*</v>
      </c>
    </row>
    <row r="15" spans="1:9" ht="15.75">
      <c r="A15" s="39"/>
      <c r="B15" s="26" t="s">
        <v>26</v>
      </c>
      <c r="C15" s="63" t="str">
        <f t="shared" si="2"/>
        <v>NA</v>
      </c>
      <c r="D15" s="4"/>
      <c r="E15" s="3"/>
      <c r="F15" s="4"/>
      <c r="G15" s="8"/>
      <c r="H15" s="26">
        <f t="shared" si="0"/>
        <v>0</v>
      </c>
      <c r="I15" s="134" t="str">
        <f t="shared" si="1"/>
        <v>*</v>
      </c>
    </row>
    <row r="16" spans="1:9" ht="15.75">
      <c r="A16" s="39"/>
      <c r="B16" s="26" t="s">
        <v>27</v>
      </c>
      <c r="C16" s="63" t="str">
        <f t="shared" si="2"/>
        <v>NA</v>
      </c>
      <c r="D16" s="4"/>
      <c r="E16" s="3"/>
      <c r="F16" s="4"/>
      <c r="G16" s="8"/>
      <c r="H16" s="26">
        <f t="shared" si="0"/>
        <v>0</v>
      </c>
      <c r="I16" s="134" t="str">
        <f t="shared" si="1"/>
        <v>*</v>
      </c>
    </row>
    <row r="17" spans="1:9" ht="15.75">
      <c r="A17" s="39"/>
      <c r="B17" s="26" t="s">
        <v>24</v>
      </c>
      <c r="C17" s="63" t="str">
        <f t="shared" si="2"/>
        <v>NA</v>
      </c>
      <c r="D17" s="4"/>
      <c r="E17" s="3"/>
      <c r="F17" s="4"/>
      <c r="G17" s="8"/>
      <c r="H17" s="26">
        <f t="shared" si="0"/>
        <v>0</v>
      </c>
      <c r="I17" s="134" t="str">
        <f t="shared" si="1"/>
        <v>*</v>
      </c>
    </row>
    <row r="18" spans="1:9" ht="15.75">
      <c r="A18" s="39"/>
      <c r="B18" s="26" t="s">
        <v>28</v>
      </c>
      <c r="C18" s="63" t="str">
        <f t="shared" si="2"/>
        <v>NA</v>
      </c>
      <c r="D18" s="4"/>
      <c r="E18" s="3"/>
      <c r="F18" s="4"/>
      <c r="G18" s="8"/>
      <c r="H18" s="26">
        <f t="shared" si="0"/>
        <v>0</v>
      </c>
      <c r="I18" s="134" t="str">
        <f t="shared" si="1"/>
        <v>*</v>
      </c>
    </row>
    <row r="19" spans="1:9" ht="16.5" thickBot="1">
      <c r="A19" s="39"/>
      <c r="B19" s="30" t="s">
        <v>29</v>
      </c>
      <c r="C19" s="70" t="str">
        <f t="shared" si="2"/>
        <v>NA</v>
      </c>
      <c r="D19" s="6"/>
      <c r="E19" s="5"/>
      <c r="F19" s="6"/>
      <c r="G19" s="9"/>
      <c r="H19" s="30">
        <f t="shared" si="0"/>
        <v>0</v>
      </c>
      <c r="I19" s="135" t="str">
        <f t="shared" si="1"/>
        <v>*</v>
      </c>
    </row>
    <row r="20" spans="1:7" ht="15.75">
      <c r="A20" s="39"/>
      <c r="B20" s="31"/>
      <c r="C20" s="44"/>
      <c r="D20" s="45"/>
      <c r="E20" s="45"/>
      <c r="F20" s="45"/>
      <c r="G20" s="45"/>
    </row>
    <row r="21" spans="1:9" ht="17.25" customHeight="1" thickBot="1">
      <c r="A21" s="39"/>
      <c r="B21" s="39"/>
      <c r="G21" s="178" t="s">
        <v>100</v>
      </c>
      <c r="H21" s="178"/>
      <c r="I21" s="145">
        <v>60</v>
      </c>
    </row>
    <row r="22" spans="1:11" ht="13.5" customHeight="1" thickBot="1">
      <c r="A22" s="161" t="s">
        <v>83</v>
      </c>
      <c r="B22" s="162"/>
      <c r="C22" s="174" t="s">
        <v>16</v>
      </c>
      <c r="D22" s="170" t="s">
        <v>81</v>
      </c>
      <c r="E22" s="171"/>
      <c r="F22" s="170" t="s">
        <v>108</v>
      </c>
      <c r="G22" s="184"/>
      <c r="H22" s="182" t="s">
        <v>63</v>
      </c>
      <c r="I22" s="174" t="s">
        <v>21</v>
      </c>
      <c r="J22" s="174" t="s">
        <v>2</v>
      </c>
      <c r="K22" s="176" t="s">
        <v>19</v>
      </c>
    </row>
    <row r="23" spans="1:11" ht="17.25" customHeight="1" thickBot="1">
      <c r="A23" s="161" t="s">
        <v>16</v>
      </c>
      <c r="B23" s="169"/>
      <c r="C23" s="175"/>
      <c r="D23" s="33" t="s">
        <v>22</v>
      </c>
      <c r="E23" s="33" t="s">
        <v>20</v>
      </c>
      <c r="F23" s="33" t="s">
        <v>22</v>
      </c>
      <c r="G23" s="33" t="s">
        <v>20</v>
      </c>
      <c r="H23" s="183"/>
      <c r="I23" s="179"/>
      <c r="J23" s="179"/>
      <c r="K23" s="177"/>
    </row>
    <row r="24" spans="2:11" ht="12.75">
      <c r="B24" s="25" t="s">
        <v>12</v>
      </c>
      <c r="C24" s="67" t="str">
        <f>IF((D24+F24)&gt;41,(IF(OR(I24&gt;=$I$21,K24&gt;=$I$21),"MET","NOT MET")),"PENDING")</f>
        <v>PENDING</v>
      </c>
      <c r="D24" s="1"/>
      <c r="E24" s="1"/>
      <c r="F24" s="1"/>
      <c r="G24" s="1"/>
      <c r="H24" s="136" t="str">
        <f>IF(ISERROR(100*(E24+G24)/(D24+F24)),"*",IF(AND(((100*(E24+G24)/(D24+F24))+(233*SQRT(0.24/((D24+F24)/2))))&gt;=$I$21,(D24+F24)&gt;=42),"2007-2009",IF(ISNUMBER(((100*(G24/F24))+(233*SQRT(0.24/((D24+F24)/2))))),IF(AND(F24&gt;=21,(D24+F24)&gt;=42,((100*(G24/F24))+(233*SQRT(0.24/((D24+F24)/2))))&gt;$I$21),"2008-2009","2007-2009"),"2007-2009")))</f>
        <v>*</v>
      </c>
      <c r="I24" s="95" t="str">
        <f aca="true" t="shared" si="3" ref="I24:I33">IF(ISERROR(100*(E24+G24)/(D24+F24)),"*",IF(AND(((100*(E24+G24)/(D24+F24))+(233*SQRT(0.24/((D24+F24)/2))))&gt;=$I$21,(D24+F24)&gt;=42),(100*(E24+G24)/(D24+F24)),IF(ISNUMBER(((100*(G24/F24))+(233*SQRT(0.24/((D24+F24)/2))))),IF(AND(F24&gt;=21,(D24+F24)&gt;=42,((100*(G24/F24))+(233*SQRT(0.24/((D24+F24)/2))))&gt;$I$21),(100*(G24/F24)),(100*((E24+G24)/(D24+F24)))),(100*((E24+G24)/(D24+F24))))))</f>
        <v>*</v>
      </c>
      <c r="J24" s="90" t="str">
        <f aca="true" t="shared" si="4" ref="J24:J33">IF((D24+F24)&lt;42,"*",IF(AND(((100*(E24+G24)/(D24+F24))+(233*SQRT(0.24/((D24+F24)/2))))&gt;=$I$21,(D24+F24)&gt;=42),(233*SQRT(0.24/((D24+F24)/2))),IF(ISNUMBER(((100*(G24/F24))+(233*SQRT(0.24/((D24+F24)/2))))),IF(AND(F24&gt;=21,((100*(G24/F24))+(233*SQRT(0.24/((D24+F24)/2))))&gt;$I$21),(233*SQRT(0.24/((D24+F24)/2))),(233*SQRT(0.24/((D24+F24)/2)))),(233*SQRT(0.24/((D24+F24)/2))))))</f>
        <v>*</v>
      </c>
      <c r="K24" s="90" t="str">
        <f aca="true" t="shared" si="5" ref="K24:K33">IF((D24+F24)&gt;41,I24+J24,"*")</f>
        <v>*</v>
      </c>
    </row>
    <row r="25" spans="2:11" ht="12.75">
      <c r="B25" s="26" t="s">
        <v>23</v>
      </c>
      <c r="C25" s="68" t="str">
        <f aca="true" t="shared" si="6" ref="C25:C33">IF((D25+F25)&gt;41,(IF(OR(I25&gt;=$I$21,K25&gt;=$I$21),"MET","NOT MET")),"NA")</f>
        <v>NA</v>
      </c>
      <c r="D25" s="3"/>
      <c r="E25" s="3"/>
      <c r="F25" s="3"/>
      <c r="G25" s="3"/>
      <c r="H25" s="137" t="str">
        <f aca="true" t="shared" si="7" ref="H25:H33">IF(ISERROR(100*(E25+G25)/(D25+F25)),"*",IF(AND(((100*(E25+G25)/(D25+F25))+(233*SQRT(0.24/((D25+F25)/2))))&gt;=$I$21,(D25+F25)&gt;=42),"2007-2009",IF(ISNUMBER(((100*(G25/F25))+(233*SQRT(0.24/((D25+F25)/2))))),IF(AND(F25&gt;=21,(D25+F25)&gt;=42,((100*(G25/F25))+(233*SQRT(0.24/((D25+F25)/2))))&gt;$I$21),"2008-2009","2007-2009"),"2007-2009")))</f>
        <v>*</v>
      </c>
      <c r="I25" s="142" t="str">
        <f t="shared" si="3"/>
        <v>*</v>
      </c>
      <c r="J25" s="91" t="str">
        <f t="shared" si="4"/>
        <v>*</v>
      </c>
      <c r="K25" s="91" t="str">
        <f t="shared" si="5"/>
        <v>*</v>
      </c>
    </row>
    <row r="26" spans="2:11" ht="12.75">
      <c r="B26" s="26" t="s">
        <v>14</v>
      </c>
      <c r="C26" s="68" t="str">
        <f t="shared" si="6"/>
        <v>NA</v>
      </c>
      <c r="D26" s="3"/>
      <c r="E26" s="3"/>
      <c r="F26" s="3"/>
      <c r="G26" s="3"/>
      <c r="H26" s="137" t="str">
        <f t="shared" si="7"/>
        <v>*</v>
      </c>
      <c r="I26" s="142" t="str">
        <f t="shared" si="3"/>
        <v>*</v>
      </c>
      <c r="J26" s="91" t="str">
        <f t="shared" si="4"/>
        <v>*</v>
      </c>
      <c r="K26" s="91" t="str">
        <f t="shared" si="5"/>
        <v>*</v>
      </c>
    </row>
    <row r="27" spans="2:11" ht="12.75">
      <c r="B27" s="26" t="s">
        <v>13</v>
      </c>
      <c r="C27" s="68" t="str">
        <f t="shared" si="6"/>
        <v>NA</v>
      </c>
      <c r="D27" s="3"/>
      <c r="E27" s="3"/>
      <c r="F27" s="3"/>
      <c r="G27" s="3"/>
      <c r="H27" s="137" t="str">
        <f t="shared" si="7"/>
        <v>*</v>
      </c>
      <c r="I27" s="142" t="str">
        <f t="shared" si="3"/>
        <v>*</v>
      </c>
      <c r="J27" s="91" t="str">
        <f t="shared" si="4"/>
        <v>*</v>
      </c>
      <c r="K27" s="91" t="str">
        <f t="shared" si="5"/>
        <v>*</v>
      </c>
    </row>
    <row r="28" spans="2:11" ht="12.75">
      <c r="B28" s="26" t="s">
        <v>25</v>
      </c>
      <c r="C28" s="68" t="str">
        <f t="shared" si="6"/>
        <v>NA</v>
      </c>
      <c r="D28" s="3"/>
      <c r="E28" s="3"/>
      <c r="F28" s="3"/>
      <c r="G28" s="3"/>
      <c r="H28" s="137" t="str">
        <f t="shared" si="7"/>
        <v>*</v>
      </c>
      <c r="I28" s="142" t="str">
        <f t="shared" si="3"/>
        <v>*</v>
      </c>
      <c r="J28" s="91" t="str">
        <f t="shared" si="4"/>
        <v>*</v>
      </c>
      <c r="K28" s="91" t="str">
        <f t="shared" si="5"/>
        <v>*</v>
      </c>
    </row>
    <row r="29" spans="2:11" ht="12.75">
      <c r="B29" s="26" t="s">
        <v>26</v>
      </c>
      <c r="C29" s="68" t="str">
        <f t="shared" si="6"/>
        <v>NA</v>
      </c>
      <c r="D29" s="3"/>
      <c r="E29" s="3"/>
      <c r="F29" s="3"/>
      <c r="G29" s="3"/>
      <c r="H29" s="137" t="str">
        <f t="shared" si="7"/>
        <v>*</v>
      </c>
      <c r="I29" s="142" t="str">
        <f t="shared" si="3"/>
        <v>*</v>
      </c>
      <c r="J29" s="91" t="str">
        <f t="shared" si="4"/>
        <v>*</v>
      </c>
      <c r="K29" s="91" t="str">
        <f t="shared" si="5"/>
        <v>*</v>
      </c>
    </row>
    <row r="30" spans="2:11" ht="12.75">
      <c r="B30" s="26" t="s">
        <v>27</v>
      </c>
      <c r="C30" s="68" t="str">
        <f t="shared" si="6"/>
        <v>NA</v>
      </c>
      <c r="D30" s="3"/>
      <c r="E30" s="3"/>
      <c r="F30" s="3"/>
      <c r="G30" s="3"/>
      <c r="H30" s="137" t="str">
        <f t="shared" si="7"/>
        <v>*</v>
      </c>
      <c r="I30" s="142" t="str">
        <f t="shared" si="3"/>
        <v>*</v>
      </c>
      <c r="J30" s="91" t="str">
        <f t="shared" si="4"/>
        <v>*</v>
      </c>
      <c r="K30" s="91" t="str">
        <f t="shared" si="5"/>
        <v>*</v>
      </c>
    </row>
    <row r="31" spans="2:11" ht="12.75">
      <c r="B31" s="26" t="s">
        <v>24</v>
      </c>
      <c r="C31" s="68" t="str">
        <f t="shared" si="6"/>
        <v>NA</v>
      </c>
      <c r="D31" s="3"/>
      <c r="E31" s="3"/>
      <c r="F31" s="3"/>
      <c r="G31" s="3"/>
      <c r="H31" s="137" t="str">
        <f t="shared" si="7"/>
        <v>*</v>
      </c>
      <c r="I31" s="142" t="str">
        <f t="shared" si="3"/>
        <v>*</v>
      </c>
      <c r="J31" s="91" t="str">
        <f t="shared" si="4"/>
        <v>*</v>
      </c>
      <c r="K31" s="91" t="str">
        <f t="shared" si="5"/>
        <v>*</v>
      </c>
    </row>
    <row r="32" spans="2:11" ht="12.75">
      <c r="B32" s="26" t="s">
        <v>28</v>
      </c>
      <c r="C32" s="68" t="str">
        <f t="shared" si="6"/>
        <v>NA</v>
      </c>
      <c r="D32" s="3"/>
      <c r="E32" s="3"/>
      <c r="F32" s="3"/>
      <c r="G32" s="3"/>
      <c r="H32" s="137" t="str">
        <f t="shared" si="7"/>
        <v>*</v>
      </c>
      <c r="I32" s="142" t="str">
        <f t="shared" si="3"/>
        <v>*</v>
      </c>
      <c r="J32" s="91" t="str">
        <f t="shared" si="4"/>
        <v>*</v>
      </c>
      <c r="K32" s="91" t="str">
        <f t="shared" si="5"/>
        <v>*</v>
      </c>
    </row>
    <row r="33" spans="2:11" ht="13.5" thickBot="1">
      <c r="B33" s="30" t="s">
        <v>29</v>
      </c>
      <c r="C33" s="69" t="str">
        <f t="shared" si="6"/>
        <v>NA</v>
      </c>
      <c r="D33" s="5"/>
      <c r="E33" s="5"/>
      <c r="F33" s="5"/>
      <c r="G33" s="5"/>
      <c r="H33" s="138" t="str">
        <f t="shared" si="7"/>
        <v>*</v>
      </c>
      <c r="I33" s="143" t="str">
        <f t="shared" si="3"/>
        <v>*</v>
      </c>
      <c r="J33" s="94" t="str">
        <f t="shared" si="4"/>
        <v>*</v>
      </c>
      <c r="K33" s="94" t="str">
        <f t="shared" si="5"/>
        <v>*</v>
      </c>
    </row>
    <row r="34" ht="13.5" customHeight="1" thickBot="1"/>
    <row r="35" spans="1:13" ht="13.5" customHeight="1" thickBot="1">
      <c r="A35" s="148" t="s">
        <v>83</v>
      </c>
      <c r="B35" s="168"/>
      <c r="C35" s="174" t="s">
        <v>18</v>
      </c>
      <c r="D35" s="172" t="s">
        <v>1</v>
      </c>
      <c r="E35" s="173"/>
      <c r="F35" s="180" t="s">
        <v>42</v>
      </c>
      <c r="G35" s="174" t="s">
        <v>17</v>
      </c>
      <c r="H35" s="46"/>
      <c r="I35" s="47"/>
      <c r="M35" s="28"/>
    </row>
    <row r="36" spans="1:8" ht="25.5" customHeight="1" thickBot="1">
      <c r="A36" s="148" t="s">
        <v>18</v>
      </c>
      <c r="B36" s="168"/>
      <c r="C36" s="175"/>
      <c r="D36" s="141" t="s">
        <v>82</v>
      </c>
      <c r="E36" s="141" t="s">
        <v>107</v>
      </c>
      <c r="F36" s="181"/>
      <c r="G36" s="179"/>
      <c r="H36" s="46"/>
    </row>
    <row r="37" spans="2:8" ht="12.75">
      <c r="B37" s="25" t="s">
        <v>12</v>
      </c>
      <c r="C37" s="139" t="str">
        <f aca="true" t="shared" si="8" ref="C37:C46">IF((D24+F24)&gt;41,(IF(C24="MET","NA",IF(F37&gt;=G37,"MET","NOT MET"))),"NA")</f>
        <v>NA</v>
      </c>
      <c r="D37" s="90" t="str">
        <f aca="true" t="shared" si="9" ref="D37:D46">IF(ISERROR(100*(E24/D24)),"*",100*(E24/D24))</f>
        <v>*</v>
      </c>
      <c r="E37" s="90" t="str">
        <f aca="true" t="shared" si="10" ref="E37:E46">IF(ISERROR(100*(G24/F24)),"*",100*(G24/F24))</f>
        <v>*</v>
      </c>
      <c r="F37" s="90" t="str">
        <f aca="true" t="shared" si="11" ref="F37:F46">IF(ISERROR(E37-D37),"*",E37-D37)</f>
        <v>*</v>
      </c>
      <c r="G37" s="90" t="str">
        <f aca="true" t="shared" si="12" ref="G37:G46">IF((D24+F24)&gt;41,(100-D37)/10," *")</f>
        <v> *</v>
      </c>
      <c r="H37" s="76"/>
    </row>
    <row r="38" spans="2:8" ht="12.75">
      <c r="B38" s="26" t="s">
        <v>23</v>
      </c>
      <c r="C38" s="139" t="str">
        <f t="shared" si="8"/>
        <v>NA</v>
      </c>
      <c r="D38" s="91" t="str">
        <f t="shared" si="9"/>
        <v>*</v>
      </c>
      <c r="E38" s="91" t="str">
        <f t="shared" si="10"/>
        <v>*</v>
      </c>
      <c r="F38" s="91" t="str">
        <f t="shared" si="11"/>
        <v>*</v>
      </c>
      <c r="G38" s="91" t="str">
        <f t="shared" si="12"/>
        <v> *</v>
      </c>
      <c r="H38" s="76"/>
    </row>
    <row r="39" spans="2:8" ht="12.75">
      <c r="B39" s="26" t="s">
        <v>14</v>
      </c>
      <c r="C39" s="139" t="str">
        <f t="shared" si="8"/>
        <v>NA</v>
      </c>
      <c r="D39" s="91" t="str">
        <f t="shared" si="9"/>
        <v>*</v>
      </c>
      <c r="E39" s="91" t="str">
        <f t="shared" si="10"/>
        <v>*</v>
      </c>
      <c r="F39" s="91" t="str">
        <f t="shared" si="11"/>
        <v>*</v>
      </c>
      <c r="G39" s="91" t="str">
        <f t="shared" si="12"/>
        <v> *</v>
      </c>
      <c r="H39" s="76"/>
    </row>
    <row r="40" spans="2:8" ht="12.75">
      <c r="B40" s="26" t="s">
        <v>13</v>
      </c>
      <c r="C40" s="139" t="str">
        <f t="shared" si="8"/>
        <v>NA</v>
      </c>
      <c r="D40" s="91" t="str">
        <f t="shared" si="9"/>
        <v>*</v>
      </c>
      <c r="E40" s="91" t="str">
        <f t="shared" si="10"/>
        <v>*</v>
      </c>
      <c r="F40" s="91" t="str">
        <f t="shared" si="11"/>
        <v>*</v>
      </c>
      <c r="G40" s="91" t="str">
        <f t="shared" si="12"/>
        <v> *</v>
      </c>
      <c r="H40" s="76"/>
    </row>
    <row r="41" spans="2:8" ht="12.75">
      <c r="B41" s="26" t="s">
        <v>25</v>
      </c>
      <c r="C41" s="139" t="str">
        <f t="shared" si="8"/>
        <v>NA</v>
      </c>
      <c r="D41" s="91" t="str">
        <f t="shared" si="9"/>
        <v>*</v>
      </c>
      <c r="E41" s="91" t="str">
        <f t="shared" si="10"/>
        <v>*</v>
      </c>
      <c r="F41" s="91" t="str">
        <f t="shared" si="11"/>
        <v>*</v>
      </c>
      <c r="G41" s="91" t="str">
        <f t="shared" si="12"/>
        <v> *</v>
      </c>
      <c r="H41" s="76"/>
    </row>
    <row r="42" spans="2:8" ht="12.75">
      <c r="B42" s="26" t="s">
        <v>26</v>
      </c>
      <c r="C42" s="139" t="str">
        <f t="shared" si="8"/>
        <v>NA</v>
      </c>
      <c r="D42" s="91" t="str">
        <f t="shared" si="9"/>
        <v>*</v>
      </c>
      <c r="E42" s="91" t="str">
        <f t="shared" si="10"/>
        <v>*</v>
      </c>
      <c r="F42" s="91" t="str">
        <f t="shared" si="11"/>
        <v>*</v>
      </c>
      <c r="G42" s="91" t="str">
        <f t="shared" si="12"/>
        <v> *</v>
      </c>
      <c r="H42" s="76"/>
    </row>
    <row r="43" spans="2:8" ht="12.75">
      <c r="B43" s="26" t="s">
        <v>27</v>
      </c>
      <c r="C43" s="139" t="str">
        <f t="shared" si="8"/>
        <v>NA</v>
      </c>
      <c r="D43" s="91" t="str">
        <f t="shared" si="9"/>
        <v>*</v>
      </c>
      <c r="E43" s="91" t="str">
        <f t="shared" si="10"/>
        <v>*</v>
      </c>
      <c r="F43" s="91" t="str">
        <f t="shared" si="11"/>
        <v>*</v>
      </c>
      <c r="G43" s="91" t="str">
        <f t="shared" si="12"/>
        <v> *</v>
      </c>
      <c r="H43" s="76"/>
    </row>
    <row r="44" spans="2:8" ht="12.75">
      <c r="B44" s="26" t="s">
        <v>24</v>
      </c>
      <c r="C44" s="139" t="str">
        <f t="shared" si="8"/>
        <v>NA</v>
      </c>
      <c r="D44" s="91" t="str">
        <f t="shared" si="9"/>
        <v>*</v>
      </c>
      <c r="E44" s="91" t="str">
        <f t="shared" si="10"/>
        <v>*</v>
      </c>
      <c r="F44" s="91" t="str">
        <f t="shared" si="11"/>
        <v>*</v>
      </c>
      <c r="G44" s="91" t="str">
        <f t="shared" si="12"/>
        <v> *</v>
      </c>
      <c r="H44" s="76"/>
    </row>
    <row r="45" spans="2:8" ht="12.75">
      <c r="B45" s="26" t="s">
        <v>28</v>
      </c>
      <c r="C45" s="139" t="str">
        <f t="shared" si="8"/>
        <v>NA</v>
      </c>
      <c r="D45" s="91" t="str">
        <f t="shared" si="9"/>
        <v>*</v>
      </c>
      <c r="E45" s="91" t="str">
        <f t="shared" si="10"/>
        <v>*</v>
      </c>
      <c r="F45" s="91" t="str">
        <f t="shared" si="11"/>
        <v>*</v>
      </c>
      <c r="G45" s="91" t="str">
        <f t="shared" si="12"/>
        <v> *</v>
      </c>
      <c r="H45" s="76"/>
    </row>
    <row r="46" spans="2:8" ht="13.5" thickBot="1">
      <c r="B46" s="30" t="s">
        <v>29</v>
      </c>
      <c r="C46" s="140" t="str">
        <f t="shared" si="8"/>
        <v>NA</v>
      </c>
      <c r="D46" s="94" t="str">
        <f t="shared" si="9"/>
        <v>*</v>
      </c>
      <c r="E46" s="94" t="str">
        <f t="shared" si="10"/>
        <v>*</v>
      </c>
      <c r="F46" s="94" t="str">
        <f t="shared" si="11"/>
        <v>*</v>
      </c>
      <c r="G46" s="94" t="str">
        <f t="shared" si="12"/>
        <v> *</v>
      </c>
      <c r="H46" s="76"/>
    </row>
  </sheetData>
  <sheetProtection sheet="1" objects="1" scenarios="1"/>
  <mergeCells count="24">
    <mergeCell ref="K22:K23"/>
    <mergeCell ref="G21:H21"/>
    <mergeCell ref="C35:C36"/>
    <mergeCell ref="G35:G36"/>
    <mergeCell ref="F35:F36"/>
    <mergeCell ref="J22:J23"/>
    <mergeCell ref="I22:I23"/>
    <mergeCell ref="H22:H23"/>
    <mergeCell ref="F22:G22"/>
    <mergeCell ref="A36:B36"/>
    <mergeCell ref="A23:B23"/>
    <mergeCell ref="A35:B35"/>
    <mergeCell ref="D22:E22"/>
    <mergeCell ref="A22:B22"/>
    <mergeCell ref="D35:E35"/>
    <mergeCell ref="C22:C23"/>
    <mergeCell ref="A2:I2"/>
    <mergeCell ref="A1:I1"/>
    <mergeCell ref="G4:I4"/>
    <mergeCell ref="C8:C9"/>
    <mergeCell ref="A9:B9"/>
    <mergeCell ref="D8:E8"/>
    <mergeCell ref="F8:G8"/>
    <mergeCell ref="F7:H7"/>
  </mergeCells>
  <conditionalFormatting sqref="C37:C46 C24:C33 C10:C20">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D10" sqref="D10"/>
    </sheetView>
  </sheetViews>
  <sheetFormatPr defaultColWidth="9.140625" defaultRowHeight="12.75"/>
  <cols>
    <col min="1" max="1" width="11.00390625" style="10" customWidth="1"/>
    <col min="2" max="2" width="27.00390625" style="10" customWidth="1"/>
    <col min="3" max="3" width="9.28125" style="10" customWidth="1"/>
    <col min="4" max="4" width="6.7109375" style="10" customWidth="1"/>
    <col min="5" max="5" width="6.28125" style="10" customWidth="1"/>
    <col min="6" max="6" width="7.7109375" style="10" customWidth="1"/>
    <col min="7" max="7" width="7.140625" style="10" customWidth="1"/>
    <col min="8" max="8" width="11.57421875" style="10" customWidth="1"/>
    <col min="9" max="9" width="9.00390625" style="10" customWidth="1"/>
    <col min="10" max="10" width="7.7109375" style="10" customWidth="1"/>
    <col min="11" max="16384" width="9.140625" style="10" customWidth="1"/>
  </cols>
  <sheetData>
    <row r="1" spans="1:25" s="15" customFormat="1" ht="21" customHeight="1">
      <c r="A1" s="150" t="s">
        <v>106</v>
      </c>
      <c r="B1" s="150"/>
      <c r="C1" s="150"/>
      <c r="D1" s="150"/>
      <c r="E1" s="150"/>
      <c r="F1" s="150"/>
      <c r="G1" s="150"/>
      <c r="H1" s="150"/>
      <c r="I1" s="150"/>
      <c r="J1" s="34"/>
      <c r="K1" s="34"/>
      <c r="L1" s="34"/>
      <c r="M1" s="34"/>
      <c r="N1" s="34"/>
      <c r="O1" s="34"/>
      <c r="P1" s="34"/>
      <c r="Q1" s="34"/>
      <c r="R1" s="34"/>
      <c r="S1" s="34"/>
      <c r="T1" s="34"/>
      <c r="U1" s="34"/>
      <c r="V1" s="34"/>
      <c r="W1" s="34"/>
      <c r="X1" s="34"/>
      <c r="Y1" s="48"/>
    </row>
    <row r="2" spans="1:25" s="15" customFormat="1" ht="18" customHeight="1">
      <c r="A2" s="158" t="s">
        <v>92</v>
      </c>
      <c r="B2" s="158"/>
      <c r="C2" s="158"/>
      <c r="D2" s="158"/>
      <c r="E2" s="158"/>
      <c r="F2" s="158"/>
      <c r="G2" s="158"/>
      <c r="H2" s="158"/>
      <c r="I2" s="158"/>
      <c r="J2" s="34"/>
      <c r="K2" s="34"/>
      <c r="L2" s="34"/>
      <c r="M2" s="34"/>
      <c r="N2" s="34"/>
      <c r="O2" s="34"/>
      <c r="P2" s="34"/>
      <c r="Q2" s="34"/>
      <c r="R2" s="34"/>
      <c r="S2" s="34"/>
      <c r="T2" s="34"/>
      <c r="U2" s="34"/>
      <c r="V2" s="34"/>
      <c r="W2" s="34"/>
      <c r="X2" s="34"/>
      <c r="Y2" s="48"/>
    </row>
    <row r="3" spans="1:25" s="15" customFormat="1" ht="8.25" customHeight="1">
      <c r="A3" s="35"/>
      <c r="B3" s="35"/>
      <c r="C3" s="35"/>
      <c r="D3" s="35"/>
      <c r="E3" s="35"/>
      <c r="F3" s="35"/>
      <c r="G3" s="35"/>
      <c r="H3" s="35"/>
      <c r="I3" s="35"/>
      <c r="J3" s="34"/>
      <c r="K3" s="34"/>
      <c r="L3" s="34"/>
      <c r="M3" s="34"/>
      <c r="N3" s="34"/>
      <c r="O3" s="34"/>
      <c r="P3" s="34"/>
      <c r="Q3" s="34"/>
      <c r="R3" s="34"/>
      <c r="S3" s="34"/>
      <c r="T3" s="34"/>
      <c r="U3" s="34"/>
      <c r="V3" s="34"/>
      <c r="W3" s="34"/>
      <c r="X3" s="34"/>
      <c r="Y3" s="48"/>
    </row>
    <row r="4" spans="1:12" s="15" customFormat="1" ht="16.5" customHeight="1">
      <c r="A4" s="13" t="s">
        <v>11</v>
      </c>
      <c r="B4" s="36" t="str">
        <f>' Summary DISTRICT'!$B$3</f>
        <v>Evergreen SD</v>
      </c>
      <c r="C4" s="14"/>
      <c r="D4" s="18"/>
      <c r="E4" s="18"/>
      <c r="F4" s="18"/>
      <c r="G4" s="150"/>
      <c r="H4" s="150"/>
      <c r="I4" s="150"/>
      <c r="J4" s="18"/>
      <c r="K4" s="18"/>
      <c r="L4" s="18"/>
    </row>
    <row r="5" spans="1:11" s="15" customFormat="1" ht="16.5" customHeight="1">
      <c r="A5" s="13"/>
      <c r="B5" s="36"/>
      <c r="C5" s="14"/>
      <c r="D5" s="18"/>
      <c r="E5" s="18"/>
      <c r="F5" s="18"/>
      <c r="G5" s="18"/>
      <c r="H5" s="18"/>
      <c r="I5" s="18"/>
      <c r="J5" s="18"/>
      <c r="K5" s="18"/>
    </row>
    <row r="6" spans="1:9" ht="13.5" customHeight="1">
      <c r="A6" s="37"/>
      <c r="B6" s="37"/>
      <c r="C6" s="38"/>
      <c r="D6" s="38"/>
      <c r="E6" s="38"/>
      <c r="F6" s="38"/>
      <c r="G6" s="38"/>
      <c r="H6" s="38"/>
      <c r="I6" s="38"/>
    </row>
    <row r="7" spans="1:11" ht="16.5" customHeight="1" thickBot="1">
      <c r="A7" s="39"/>
      <c r="B7" s="40"/>
      <c r="C7" s="41"/>
      <c r="D7" s="41"/>
      <c r="E7" s="41"/>
      <c r="F7" s="166" t="s">
        <v>44</v>
      </c>
      <c r="G7" s="166"/>
      <c r="H7" s="167"/>
      <c r="I7" s="145">
        <v>94.5</v>
      </c>
      <c r="K7" s="28"/>
    </row>
    <row r="8" spans="1:9" ht="16.5" thickBot="1">
      <c r="A8" s="40" t="s">
        <v>85</v>
      </c>
      <c r="B8" s="42"/>
      <c r="C8" s="159" t="s">
        <v>0</v>
      </c>
      <c r="D8" s="163" t="s">
        <v>0</v>
      </c>
      <c r="E8" s="164"/>
      <c r="F8" s="163" t="s">
        <v>8</v>
      </c>
      <c r="G8" s="165"/>
      <c r="H8" s="50" t="s">
        <v>0</v>
      </c>
      <c r="I8" s="51" t="s">
        <v>0</v>
      </c>
    </row>
    <row r="9" spans="1:9" ht="16.5" thickBot="1">
      <c r="A9" s="161" t="s">
        <v>0</v>
      </c>
      <c r="B9" s="162"/>
      <c r="C9" s="160"/>
      <c r="D9" s="43" t="s">
        <v>82</v>
      </c>
      <c r="E9" s="43" t="s">
        <v>107</v>
      </c>
      <c r="F9" s="43" t="s">
        <v>82</v>
      </c>
      <c r="G9" s="43" t="s">
        <v>107</v>
      </c>
      <c r="H9" s="130" t="s">
        <v>47</v>
      </c>
      <c r="I9" s="132" t="s">
        <v>3</v>
      </c>
    </row>
    <row r="10" spans="1:11" ht="15.75">
      <c r="A10" s="39"/>
      <c r="B10" s="25" t="s">
        <v>12</v>
      </c>
      <c r="C10" s="63" t="str">
        <f>IF((D10+E10)&gt;39,(IF(OR(I10&gt;=$I$7,100*E10/(E10+G10)&gt;=$I$7),"MET","NOT MET")),"PENDING")</f>
        <v>PENDING</v>
      </c>
      <c r="D10" s="2"/>
      <c r="E10" s="1"/>
      <c r="F10" s="2"/>
      <c r="G10" s="7"/>
      <c r="H10" s="131">
        <f aca="true" t="shared" si="0" ref="H10:H19">D10+E10+F10+G10</f>
        <v>0</v>
      </c>
      <c r="I10" s="133" t="str">
        <f aca="true" t="shared" si="1" ref="I10:I19">IF(ISERROR(100*(D10+E10)/(D10+E10+F10+G10)),"*",100*(D10+E10)/(D10+E10+F10+G10))</f>
        <v>*</v>
      </c>
      <c r="K10" s="52"/>
    </row>
    <row r="11" spans="1:9" ht="15.75">
      <c r="A11" s="39"/>
      <c r="B11" s="26" t="s">
        <v>23</v>
      </c>
      <c r="C11" s="63" t="str">
        <f>IF((D11+E11)&gt;39,(IF(OR(I11&gt;=$I$7,100*E11/(E11+G11)&gt;=$I$7),"MET","NOT MET")),"NA")</f>
        <v>NA</v>
      </c>
      <c r="D11" s="4"/>
      <c r="E11" s="3"/>
      <c r="F11" s="4"/>
      <c r="G11" s="8"/>
      <c r="H11" s="92">
        <f t="shared" si="0"/>
        <v>0</v>
      </c>
      <c r="I11" s="134" t="str">
        <f t="shared" si="1"/>
        <v>*</v>
      </c>
    </row>
    <row r="12" spans="1:9" ht="15.75">
      <c r="A12" s="39"/>
      <c r="B12" s="26" t="s">
        <v>14</v>
      </c>
      <c r="C12" s="63" t="str">
        <f aca="true" t="shared" si="2" ref="C12:C19">IF((D12+E12)&gt;39,(IF(OR(I12&gt;=$I$7,100*E12/(E12+G12)&gt;=$I$7),"MET","NOT MET")),"NA")</f>
        <v>NA</v>
      </c>
      <c r="D12" s="4"/>
      <c r="E12" s="3"/>
      <c r="F12" s="4"/>
      <c r="G12" s="8"/>
      <c r="H12" s="92">
        <f t="shared" si="0"/>
        <v>0</v>
      </c>
      <c r="I12" s="134" t="str">
        <f t="shared" si="1"/>
        <v>*</v>
      </c>
    </row>
    <row r="13" spans="1:9" ht="15.75">
      <c r="A13" s="39"/>
      <c r="B13" s="26" t="s">
        <v>13</v>
      </c>
      <c r="C13" s="63" t="str">
        <f t="shared" si="2"/>
        <v>NA</v>
      </c>
      <c r="D13" s="4"/>
      <c r="E13" s="3"/>
      <c r="F13" s="4"/>
      <c r="G13" s="8"/>
      <c r="H13" s="92">
        <f t="shared" si="0"/>
        <v>0</v>
      </c>
      <c r="I13" s="134" t="str">
        <f t="shared" si="1"/>
        <v>*</v>
      </c>
    </row>
    <row r="14" spans="1:9" ht="15.75">
      <c r="A14" s="39"/>
      <c r="B14" s="26" t="s">
        <v>25</v>
      </c>
      <c r="C14" s="63" t="str">
        <f t="shared" si="2"/>
        <v>NA</v>
      </c>
      <c r="D14" s="4"/>
      <c r="E14" s="3"/>
      <c r="F14" s="4"/>
      <c r="G14" s="8"/>
      <c r="H14" s="92">
        <f t="shared" si="0"/>
        <v>0</v>
      </c>
      <c r="I14" s="134" t="str">
        <f t="shared" si="1"/>
        <v>*</v>
      </c>
    </row>
    <row r="15" spans="1:9" ht="15.75">
      <c r="A15" s="39"/>
      <c r="B15" s="26" t="s">
        <v>26</v>
      </c>
      <c r="C15" s="63" t="str">
        <f t="shared" si="2"/>
        <v>NA</v>
      </c>
      <c r="D15" s="4"/>
      <c r="E15" s="3"/>
      <c r="F15" s="4"/>
      <c r="G15" s="8"/>
      <c r="H15" s="92">
        <f t="shared" si="0"/>
        <v>0</v>
      </c>
      <c r="I15" s="134" t="str">
        <f t="shared" si="1"/>
        <v>*</v>
      </c>
    </row>
    <row r="16" spans="1:9" ht="15.75">
      <c r="A16" s="39"/>
      <c r="B16" s="26" t="s">
        <v>27</v>
      </c>
      <c r="C16" s="63" t="str">
        <f t="shared" si="2"/>
        <v>NA</v>
      </c>
      <c r="D16" s="4"/>
      <c r="E16" s="3"/>
      <c r="F16" s="4"/>
      <c r="G16" s="8"/>
      <c r="H16" s="92">
        <f t="shared" si="0"/>
        <v>0</v>
      </c>
      <c r="I16" s="134" t="str">
        <f t="shared" si="1"/>
        <v>*</v>
      </c>
    </row>
    <row r="17" spans="1:9" ht="15.75">
      <c r="A17" s="39"/>
      <c r="B17" s="26" t="s">
        <v>24</v>
      </c>
      <c r="C17" s="63" t="str">
        <f t="shared" si="2"/>
        <v>NA</v>
      </c>
      <c r="D17" s="4"/>
      <c r="E17" s="3"/>
      <c r="F17" s="4"/>
      <c r="G17" s="8"/>
      <c r="H17" s="92">
        <f t="shared" si="0"/>
        <v>0</v>
      </c>
      <c r="I17" s="134" t="str">
        <f t="shared" si="1"/>
        <v>*</v>
      </c>
    </row>
    <row r="18" spans="1:9" ht="15.75">
      <c r="A18" s="39"/>
      <c r="B18" s="26" t="s">
        <v>28</v>
      </c>
      <c r="C18" s="63" t="str">
        <f t="shared" si="2"/>
        <v>NA</v>
      </c>
      <c r="D18" s="4"/>
      <c r="E18" s="3"/>
      <c r="F18" s="4"/>
      <c r="G18" s="8"/>
      <c r="H18" s="92">
        <f t="shared" si="0"/>
        <v>0</v>
      </c>
      <c r="I18" s="134" t="str">
        <f t="shared" si="1"/>
        <v>*</v>
      </c>
    </row>
    <row r="19" spans="1:9" ht="16.5" thickBot="1">
      <c r="A19" s="39"/>
      <c r="B19" s="30" t="s">
        <v>29</v>
      </c>
      <c r="C19" s="70" t="str">
        <f t="shared" si="2"/>
        <v>NA</v>
      </c>
      <c r="D19" s="6"/>
      <c r="E19" s="5"/>
      <c r="F19" s="6"/>
      <c r="G19" s="9"/>
      <c r="H19" s="93">
        <f t="shared" si="0"/>
        <v>0</v>
      </c>
      <c r="I19" s="135" t="str">
        <f t="shared" si="1"/>
        <v>*</v>
      </c>
    </row>
    <row r="20" spans="1:7" ht="15.75">
      <c r="A20" s="39"/>
      <c r="B20" s="31"/>
      <c r="C20" s="44"/>
      <c r="D20" s="45"/>
      <c r="E20" s="45"/>
      <c r="F20" s="45"/>
      <c r="G20" s="45"/>
    </row>
    <row r="21" spans="1:9" ht="17.25" customHeight="1" thickBot="1">
      <c r="A21" s="39"/>
      <c r="B21" s="39"/>
      <c r="G21" s="178" t="s">
        <v>80</v>
      </c>
      <c r="H21" s="178"/>
      <c r="I21" s="145">
        <v>59</v>
      </c>
    </row>
    <row r="22" spans="1:11" ht="13.5" customHeight="1" thickBot="1">
      <c r="A22" s="161" t="s">
        <v>85</v>
      </c>
      <c r="B22" s="162"/>
      <c r="C22" s="174" t="s">
        <v>16</v>
      </c>
      <c r="D22" s="170" t="s">
        <v>81</v>
      </c>
      <c r="E22" s="171"/>
      <c r="F22" s="170" t="s">
        <v>108</v>
      </c>
      <c r="G22" s="171"/>
      <c r="H22" s="182" t="s">
        <v>63</v>
      </c>
      <c r="I22" s="174" t="s">
        <v>21</v>
      </c>
      <c r="J22" s="174" t="s">
        <v>2</v>
      </c>
      <c r="K22" s="176" t="s">
        <v>19</v>
      </c>
    </row>
    <row r="23" spans="1:11" ht="17.25" customHeight="1" thickBot="1">
      <c r="A23" s="161" t="s">
        <v>16</v>
      </c>
      <c r="B23" s="169"/>
      <c r="C23" s="175"/>
      <c r="D23" s="33" t="s">
        <v>22</v>
      </c>
      <c r="E23" s="33" t="s">
        <v>20</v>
      </c>
      <c r="F23" s="33" t="s">
        <v>22</v>
      </c>
      <c r="G23" s="33" t="s">
        <v>20</v>
      </c>
      <c r="H23" s="183"/>
      <c r="I23" s="179"/>
      <c r="J23" s="179"/>
      <c r="K23" s="177"/>
    </row>
    <row r="24" spans="2:11" ht="12.75">
      <c r="B24" s="25" t="s">
        <v>12</v>
      </c>
      <c r="C24" s="67" t="str">
        <f>IF((D24+F24)&gt;41,(IF(OR(I24&gt;=$I$21,K24&gt;=$I$21),"MET","NOT MET")),"PENDING")</f>
        <v>PENDING</v>
      </c>
      <c r="D24" s="1"/>
      <c r="E24" s="1"/>
      <c r="F24" s="1"/>
      <c r="G24" s="1"/>
      <c r="H24" s="136" t="str">
        <f>IF(ISERROR(100*(E24+G24)/(D24+F24)),"*",IF(AND(((100*(E24+G24)/(D24+F24))+(233*SQRT(0.24/((D24+F24)/2))))&gt;=$I$21,(D24+F24)&gt;=42),"2007-2009",IF(ISNUMBER(((100*(G24/F24))+(233*SQRT(0.24/((D24+F24)/2))))),IF(AND(F24&gt;=21,(D24+F24)&gt;=42,((100*(G24/F24))+(233*SQRT(0.24/((D24+F24)/2))))&gt;$I$21),"2008-2009","2007-2009"),"2007-2009")))</f>
        <v>*</v>
      </c>
      <c r="I24" s="95" t="str">
        <f aca="true" t="shared" si="3" ref="I24:I33">IF(ISERROR(100*(E24+G24)/(D24+F24)),"*",IF(AND(((100*(E24+G24)/(D24+F24))+(233*SQRT(0.24/((D24+F24)/2))))&gt;=$I$21,(D24+F24)&gt;=42),(100*(E24+G24)/(D24+F24)),IF(ISNUMBER(((100*(G24/F24))+(233*SQRT(0.24/((D24+F24)/2))))),IF(AND(F24&gt;=21,(D24+F24)&gt;=42,((100*(G24/F24))+(233*SQRT(0.24/((D24+F24)/2))))&gt;$I$21),(100*(G24/F24)),(100*((E24+G24)/(D24+F24)))),(100*((E24+G24)/(D24+F24))))))</f>
        <v>*</v>
      </c>
      <c r="J24" s="90" t="str">
        <f aca="true" t="shared" si="4" ref="J24:J33">IF((D24+F24)&lt;42,"*",IF(AND(((100*(E24+G24)/(D24+F24))+(233*SQRT(0.24/((D24+F24)/2))))&gt;=$I$21,(D24+F24)&gt;=42),(233*SQRT(0.24/((D24+F24)/2))),IF(ISNUMBER(((100*(G24/F24))+(233*SQRT(0.24/((D24+F24)/2))))),IF(AND(F24&gt;=21,((100*(G24/F24))+(233*SQRT(0.24/((D24+F24)/2))))&gt;$I$21),(233*SQRT(0.24/((D24+F24)/2))),(233*SQRT(0.24/((D24+F24)/2)))),(233*SQRT(0.24/((D24+F24)/2))))))</f>
        <v>*</v>
      </c>
      <c r="K24" s="90" t="str">
        <f aca="true" t="shared" si="5" ref="K24:K33">IF((D24+F24)&gt;41,I24+J24,"*")</f>
        <v>*</v>
      </c>
    </row>
    <row r="25" spans="2:11" ht="12.75">
      <c r="B25" s="26" t="s">
        <v>23</v>
      </c>
      <c r="C25" s="68" t="str">
        <f aca="true" t="shared" si="6" ref="C25:C33">IF((D25+F25)&gt;41,(IF(OR(I25&gt;=$I$21,K25&gt;=$I$21),"MET","NOT MET")),"NA")</f>
        <v>NA</v>
      </c>
      <c r="D25" s="3"/>
      <c r="E25" s="3"/>
      <c r="F25" s="3"/>
      <c r="G25" s="3"/>
      <c r="H25" s="137" t="str">
        <f aca="true" t="shared" si="7" ref="H25:H33">IF(ISERROR(100*(E25+G25)/(D25+F25)),"*",IF(AND(((100*(E25+G25)/(D25+F25))+(233*SQRT(0.24/((D25+F25)/2))))&gt;=$I$21,(D25+F25)&gt;=42),"2007-2009",IF(ISNUMBER(((100*(G25/F25))+(233*SQRT(0.24/((D25+F25)/2))))),IF(AND(F25&gt;=21,(D25+F25)&gt;=42,((100*(G25/F25))+(233*SQRT(0.24/((D25+F25)/2))))&gt;$I$21),"2008-2009","2007-2009"),"2007-2009")))</f>
        <v>*</v>
      </c>
      <c r="I25" s="142" t="str">
        <f t="shared" si="3"/>
        <v>*</v>
      </c>
      <c r="J25" s="91" t="str">
        <f t="shared" si="4"/>
        <v>*</v>
      </c>
      <c r="K25" s="91" t="str">
        <f t="shared" si="5"/>
        <v>*</v>
      </c>
    </row>
    <row r="26" spans="2:11" ht="12.75">
      <c r="B26" s="26" t="s">
        <v>14</v>
      </c>
      <c r="C26" s="68" t="str">
        <f t="shared" si="6"/>
        <v>NA</v>
      </c>
      <c r="D26" s="3"/>
      <c r="E26" s="3"/>
      <c r="F26" s="3"/>
      <c r="G26" s="3"/>
      <c r="H26" s="137" t="str">
        <f t="shared" si="7"/>
        <v>*</v>
      </c>
      <c r="I26" s="142" t="str">
        <f t="shared" si="3"/>
        <v>*</v>
      </c>
      <c r="J26" s="91" t="str">
        <f t="shared" si="4"/>
        <v>*</v>
      </c>
      <c r="K26" s="91" t="str">
        <f t="shared" si="5"/>
        <v>*</v>
      </c>
    </row>
    <row r="27" spans="2:11" ht="12.75">
      <c r="B27" s="26" t="s">
        <v>13</v>
      </c>
      <c r="C27" s="68" t="str">
        <f t="shared" si="6"/>
        <v>NA</v>
      </c>
      <c r="D27" s="3"/>
      <c r="E27" s="3"/>
      <c r="F27" s="3"/>
      <c r="G27" s="3"/>
      <c r="H27" s="137" t="str">
        <f t="shared" si="7"/>
        <v>*</v>
      </c>
      <c r="I27" s="142" t="str">
        <f t="shared" si="3"/>
        <v>*</v>
      </c>
      <c r="J27" s="91" t="str">
        <f t="shared" si="4"/>
        <v>*</v>
      </c>
      <c r="K27" s="91" t="str">
        <f t="shared" si="5"/>
        <v>*</v>
      </c>
    </row>
    <row r="28" spans="2:11" ht="12.75">
      <c r="B28" s="26" t="s">
        <v>25</v>
      </c>
      <c r="C28" s="68" t="str">
        <f t="shared" si="6"/>
        <v>NA</v>
      </c>
      <c r="D28" s="3"/>
      <c r="E28" s="3"/>
      <c r="F28" s="3"/>
      <c r="G28" s="3"/>
      <c r="H28" s="137" t="str">
        <f t="shared" si="7"/>
        <v>*</v>
      </c>
      <c r="I28" s="142" t="str">
        <f t="shared" si="3"/>
        <v>*</v>
      </c>
      <c r="J28" s="91" t="str">
        <f t="shared" si="4"/>
        <v>*</v>
      </c>
      <c r="K28" s="91" t="str">
        <f t="shared" si="5"/>
        <v>*</v>
      </c>
    </row>
    <row r="29" spans="2:11" ht="12.75">
      <c r="B29" s="26" t="s">
        <v>26</v>
      </c>
      <c r="C29" s="68" t="str">
        <f t="shared" si="6"/>
        <v>NA</v>
      </c>
      <c r="D29" s="3"/>
      <c r="E29" s="3"/>
      <c r="F29" s="3"/>
      <c r="G29" s="3"/>
      <c r="H29" s="137" t="str">
        <f t="shared" si="7"/>
        <v>*</v>
      </c>
      <c r="I29" s="142" t="str">
        <f t="shared" si="3"/>
        <v>*</v>
      </c>
      <c r="J29" s="91" t="str">
        <f t="shared" si="4"/>
        <v>*</v>
      </c>
      <c r="K29" s="91" t="str">
        <f t="shared" si="5"/>
        <v>*</v>
      </c>
    </row>
    <row r="30" spans="2:11" ht="12.75">
      <c r="B30" s="26" t="s">
        <v>27</v>
      </c>
      <c r="C30" s="68" t="str">
        <f t="shared" si="6"/>
        <v>NA</v>
      </c>
      <c r="D30" s="3"/>
      <c r="E30" s="3"/>
      <c r="F30" s="3"/>
      <c r="G30" s="3"/>
      <c r="H30" s="137" t="str">
        <f t="shared" si="7"/>
        <v>*</v>
      </c>
      <c r="I30" s="142" t="str">
        <f t="shared" si="3"/>
        <v>*</v>
      </c>
      <c r="J30" s="91" t="str">
        <f t="shared" si="4"/>
        <v>*</v>
      </c>
      <c r="K30" s="91" t="str">
        <f t="shared" si="5"/>
        <v>*</v>
      </c>
    </row>
    <row r="31" spans="2:11" ht="12.75">
      <c r="B31" s="26" t="s">
        <v>24</v>
      </c>
      <c r="C31" s="68" t="str">
        <f t="shared" si="6"/>
        <v>NA</v>
      </c>
      <c r="D31" s="3"/>
      <c r="E31" s="3"/>
      <c r="F31" s="3"/>
      <c r="G31" s="3"/>
      <c r="H31" s="137" t="str">
        <f t="shared" si="7"/>
        <v>*</v>
      </c>
      <c r="I31" s="142" t="str">
        <f t="shared" si="3"/>
        <v>*</v>
      </c>
      <c r="J31" s="91" t="str">
        <f t="shared" si="4"/>
        <v>*</v>
      </c>
      <c r="K31" s="91" t="str">
        <f t="shared" si="5"/>
        <v>*</v>
      </c>
    </row>
    <row r="32" spans="2:11" ht="12.75">
      <c r="B32" s="26" t="s">
        <v>28</v>
      </c>
      <c r="C32" s="68" t="str">
        <f t="shared" si="6"/>
        <v>NA</v>
      </c>
      <c r="D32" s="3"/>
      <c r="E32" s="3"/>
      <c r="F32" s="3"/>
      <c r="G32" s="3"/>
      <c r="H32" s="137" t="str">
        <f t="shared" si="7"/>
        <v>*</v>
      </c>
      <c r="I32" s="142" t="str">
        <f t="shared" si="3"/>
        <v>*</v>
      </c>
      <c r="J32" s="91" t="str">
        <f t="shared" si="4"/>
        <v>*</v>
      </c>
      <c r="K32" s="91" t="str">
        <f t="shared" si="5"/>
        <v>*</v>
      </c>
    </row>
    <row r="33" spans="2:11" ht="13.5" thickBot="1">
      <c r="B33" s="30" t="s">
        <v>29</v>
      </c>
      <c r="C33" s="69" t="str">
        <f t="shared" si="6"/>
        <v>NA</v>
      </c>
      <c r="D33" s="5"/>
      <c r="E33" s="5"/>
      <c r="F33" s="5"/>
      <c r="G33" s="5"/>
      <c r="H33" s="144" t="str">
        <f t="shared" si="7"/>
        <v>*</v>
      </c>
      <c r="I33" s="143" t="str">
        <f t="shared" si="3"/>
        <v>*</v>
      </c>
      <c r="J33" s="94" t="str">
        <f t="shared" si="4"/>
        <v>*</v>
      </c>
      <c r="K33" s="94" t="str">
        <f t="shared" si="5"/>
        <v>*</v>
      </c>
    </row>
    <row r="34" ht="13.5" customHeight="1" thickBot="1"/>
    <row r="35" spans="1:13" ht="13.5" customHeight="1" thickBot="1">
      <c r="A35" s="161" t="s">
        <v>85</v>
      </c>
      <c r="B35" s="162"/>
      <c r="C35" s="174" t="s">
        <v>18</v>
      </c>
      <c r="D35" s="172" t="s">
        <v>1</v>
      </c>
      <c r="E35" s="173"/>
      <c r="F35" s="180" t="s">
        <v>42</v>
      </c>
      <c r="G35" s="174" t="s">
        <v>17</v>
      </c>
      <c r="H35" s="46"/>
      <c r="I35" s="47"/>
      <c r="M35" s="28"/>
    </row>
    <row r="36" spans="1:8" ht="18" customHeight="1" thickBot="1">
      <c r="A36" s="148" t="s">
        <v>18</v>
      </c>
      <c r="B36" s="168"/>
      <c r="C36" s="175"/>
      <c r="D36" s="141" t="s">
        <v>82</v>
      </c>
      <c r="E36" s="141" t="s">
        <v>107</v>
      </c>
      <c r="F36" s="181"/>
      <c r="G36" s="179"/>
      <c r="H36" s="46"/>
    </row>
    <row r="37" spans="2:8" ht="12.75">
      <c r="B37" s="25" t="s">
        <v>12</v>
      </c>
      <c r="C37" s="139" t="str">
        <f aca="true" t="shared" si="8" ref="C37:C46">IF((D24+F24)&gt;41,(IF(C24="MET","NA",IF(F37&gt;=G37,"MET","NOT MET"))),"NA")</f>
        <v>NA</v>
      </c>
      <c r="D37" s="90" t="str">
        <f aca="true" t="shared" si="9" ref="D37:D46">IF(ISERROR(100*(E24/D24)),"*",100*(E24/D24))</f>
        <v>*</v>
      </c>
      <c r="E37" s="90" t="str">
        <f aca="true" t="shared" si="10" ref="E37:E46">IF(ISERROR(100*(G24/F24)),"*",100*(G24/F24))</f>
        <v>*</v>
      </c>
      <c r="F37" s="90" t="str">
        <f aca="true" t="shared" si="11" ref="F37:F46">IF(ISERROR(E37-D37),"*",E37-D37)</f>
        <v>*</v>
      </c>
      <c r="G37" s="90" t="str">
        <f aca="true" t="shared" si="12" ref="G37:G46">IF((D24+F24)&gt;41,(100-D37)/10," *")</f>
        <v> *</v>
      </c>
      <c r="H37" s="76"/>
    </row>
    <row r="38" spans="2:8" ht="12.75">
      <c r="B38" s="26" t="s">
        <v>23</v>
      </c>
      <c r="C38" s="139" t="str">
        <f t="shared" si="8"/>
        <v>NA</v>
      </c>
      <c r="D38" s="91" t="str">
        <f t="shared" si="9"/>
        <v>*</v>
      </c>
      <c r="E38" s="91" t="str">
        <f t="shared" si="10"/>
        <v>*</v>
      </c>
      <c r="F38" s="91" t="str">
        <f t="shared" si="11"/>
        <v>*</v>
      </c>
      <c r="G38" s="91" t="str">
        <f t="shared" si="12"/>
        <v> *</v>
      </c>
      <c r="H38" s="76"/>
    </row>
    <row r="39" spans="2:8" ht="12.75">
      <c r="B39" s="26" t="s">
        <v>14</v>
      </c>
      <c r="C39" s="139" t="str">
        <f t="shared" si="8"/>
        <v>NA</v>
      </c>
      <c r="D39" s="91" t="str">
        <f t="shared" si="9"/>
        <v>*</v>
      </c>
      <c r="E39" s="91" t="str">
        <f t="shared" si="10"/>
        <v>*</v>
      </c>
      <c r="F39" s="91" t="str">
        <f t="shared" si="11"/>
        <v>*</v>
      </c>
      <c r="G39" s="91" t="str">
        <f t="shared" si="12"/>
        <v> *</v>
      </c>
      <c r="H39" s="76"/>
    </row>
    <row r="40" spans="2:8" ht="12.75">
      <c r="B40" s="26" t="s">
        <v>13</v>
      </c>
      <c r="C40" s="139" t="str">
        <f t="shared" si="8"/>
        <v>NA</v>
      </c>
      <c r="D40" s="91" t="str">
        <f t="shared" si="9"/>
        <v>*</v>
      </c>
      <c r="E40" s="91" t="str">
        <f t="shared" si="10"/>
        <v>*</v>
      </c>
      <c r="F40" s="91" t="str">
        <f t="shared" si="11"/>
        <v>*</v>
      </c>
      <c r="G40" s="91" t="str">
        <f t="shared" si="12"/>
        <v> *</v>
      </c>
      <c r="H40" s="76"/>
    </row>
    <row r="41" spans="2:8" ht="12.75">
      <c r="B41" s="26" t="s">
        <v>25</v>
      </c>
      <c r="C41" s="139" t="str">
        <f t="shared" si="8"/>
        <v>NA</v>
      </c>
      <c r="D41" s="91" t="str">
        <f t="shared" si="9"/>
        <v>*</v>
      </c>
      <c r="E41" s="91" t="str">
        <f t="shared" si="10"/>
        <v>*</v>
      </c>
      <c r="F41" s="91" t="str">
        <f t="shared" si="11"/>
        <v>*</v>
      </c>
      <c r="G41" s="91" t="str">
        <f t="shared" si="12"/>
        <v> *</v>
      </c>
      <c r="H41" s="76"/>
    </row>
    <row r="42" spans="2:8" ht="12.75">
      <c r="B42" s="26" t="s">
        <v>26</v>
      </c>
      <c r="C42" s="139" t="str">
        <f t="shared" si="8"/>
        <v>NA</v>
      </c>
      <c r="D42" s="91" t="str">
        <f t="shared" si="9"/>
        <v>*</v>
      </c>
      <c r="E42" s="91" t="str">
        <f t="shared" si="10"/>
        <v>*</v>
      </c>
      <c r="F42" s="91" t="str">
        <f t="shared" si="11"/>
        <v>*</v>
      </c>
      <c r="G42" s="91" t="str">
        <f t="shared" si="12"/>
        <v> *</v>
      </c>
      <c r="H42" s="76"/>
    </row>
    <row r="43" spans="2:8" ht="12.75">
      <c r="B43" s="26" t="s">
        <v>27</v>
      </c>
      <c r="C43" s="139" t="str">
        <f t="shared" si="8"/>
        <v>NA</v>
      </c>
      <c r="D43" s="91" t="str">
        <f t="shared" si="9"/>
        <v>*</v>
      </c>
      <c r="E43" s="91" t="str">
        <f t="shared" si="10"/>
        <v>*</v>
      </c>
      <c r="F43" s="91" t="str">
        <f t="shared" si="11"/>
        <v>*</v>
      </c>
      <c r="G43" s="91" t="str">
        <f t="shared" si="12"/>
        <v> *</v>
      </c>
      <c r="H43" s="76"/>
    </row>
    <row r="44" spans="2:8" ht="12.75">
      <c r="B44" s="26" t="s">
        <v>24</v>
      </c>
      <c r="C44" s="139" t="str">
        <f t="shared" si="8"/>
        <v>NA</v>
      </c>
      <c r="D44" s="91" t="str">
        <f t="shared" si="9"/>
        <v>*</v>
      </c>
      <c r="E44" s="91" t="str">
        <f t="shared" si="10"/>
        <v>*</v>
      </c>
      <c r="F44" s="91" t="str">
        <f t="shared" si="11"/>
        <v>*</v>
      </c>
      <c r="G44" s="91" t="str">
        <f t="shared" si="12"/>
        <v> *</v>
      </c>
      <c r="H44" s="76"/>
    </row>
    <row r="45" spans="2:8" ht="12.75">
      <c r="B45" s="26" t="s">
        <v>28</v>
      </c>
      <c r="C45" s="139" t="str">
        <f t="shared" si="8"/>
        <v>NA</v>
      </c>
      <c r="D45" s="91" t="str">
        <f t="shared" si="9"/>
        <v>*</v>
      </c>
      <c r="E45" s="91" t="str">
        <f t="shared" si="10"/>
        <v>*</v>
      </c>
      <c r="F45" s="91" t="str">
        <f t="shared" si="11"/>
        <v>*</v>
      </c>
      <c r="G45" s="91" t="str">
        <f t="shared" si="12"/>
        <v> *</v>
      </c>
      <c r="H45" s="76"/>
    </row>
    <row r="46" spans="2:8" ht="13.5" thickBot="1">
      <c r="B46" s="30" t="s">
        <v>29</v>
      </c>
      <c r="C46" s="140" t="str">
        <f t="shared" si="8"/>
        <v>NA</v>
      </c>
      <c r="D46" s="94" t="str">
        <f t="shared" si="9"/>
        <v>*</v>
      </c>
      <c r="E46" s="94" t="str">
        <f t="shared" si="10"/>
        <v>*</v>
      </c>
      <c r="F46" s="94" t="str">
        <f t="shared" si="11"/>
        <v>*</v>
      </c>
      <c r="G46" s="94" t="str">
        <f t="shared" si="12"/>
        <v> *</v>
      </c>
      <c r="H46" s="76"/>
    </row>
  </sheetData>
  <sheetProtection sheet="1" objects="1" scenarios="1"/>
  <mergeCells count="24">
    <mergeCell ref="K22:K23"/>
    <mergeCell ref="J22:J23"/>
    <mergeCell ref="I22:I23"/>
    <mergeCell ref="H22:H23"/>
    <mergeCell ref="A2:I2"/>
    <mergeCell ref="A1:I1"/>
    <mergeCell ref="G4:I4"/>
    <mergeCell ref="C8:C9"/>
    <mergeCell ref="A9:B9"/>
    <mergeCell ref="D8:E8"/>
    <mergeCell ref="A36:B36"/>
    <mergeCell ref="A23:B23"/>
    <mergeCell ref="A35:B35"/>
    <mergeCell ref="D22:E22"/>
    <mergeCell ref="A22:B22"/>
    <mergeCell ref="C22:C23"/>
    <mergeCell ref="C35:C36"/>
    <mergeCell ref="G35:G36"/>
    <mergeCell ref="F35:F36"/>
    <mergeCell ref="D35:E35"/>
    <mergeCell ref="F22:G22"/>
    <mergeCell ref="F8:G8"/>
    <mergeCell ref="F7:H7"/>
    <mergeCell ref="G21:H21"/>
  </mergeCells>
  <conditionalFormatting sqref="C37:C46 C24:C33 C10:C20">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D10" sqref="D10"/>
    </sheetView>
  </sheetViews>
  <sheetFormatPr defaultColWidth="9.140625" defaultRowHeight="12.75"/>
  <cols>
    <col min="1" max="1" width="11.00390625" style="10" customWidth="1"/>
    <col min="2" max="2" width="27.00390625" style="10" customWidth="1"/>
    <col min="3" max="3" width="9.28125" style="10" customWidth="1"/>
    <col min="4" max="4" width="6.7109375" style="10" customWidth="1"/>
    <col min="5" max="5" width="6.28125" style="10" customWidth="1"/>
    <col min="6" max="6" width="7.7109375" style="10" customWidth="1"/>
    <col min="7" max="7" width="7.140625" style="10" customWidth="1"/>
    <col min="8" max="8" width="11.57421875" style="10" customWidth="1"/>
    <col min="9" max="9" width="9.00390625" style="10" customWidth="1"/>
    <col min="10" max="10" width="7.7109375" style="10" customWidth="1"/>
    <col min="11" max="16384" width="9.140625" style="10" customWidth="1"/>
  </cols>
  <sheetData>
    <row r="1" spans="1:25" s="15" customFormat="1" ht="21" customHeight="1">
      <c r="A1" s="150" t="s">
        <v>106</v>
      </c>
      <c r="B1" s="150"/>
      <c r="C1" s="150"/>
      <c r="D1" s="150"/>
      <c r="E1" s="150"/>
      <c r="F1" s="150"/>
      <c r="G1" s="150"/>
      <c r="H1" s="150"/>
      <c r="I1" s="150"/>
      <c r="J1" s="34"/>
      <c r="K1" s="34"/>
      <c r="L1" s="34"/>
      <c r="M1" s="34"/>
      <c r="N1" s="34"/>
      <c r="O1" s="34"/>
      <c r="P1" s="34"/>
      <c r="Q1" s="34"/>
      <c r="R1" s="34"/>
      <c r="S1" s="34"/>
      <c r="T1" s="34"/>
      <c r="U1" s="34"/>
      <c r="V1" s="34"/>
      <c r="W1" s="34"/>
      <c r="X1" s="34"/>
      <c r="Y1" s="48"/>
    </row>
    <row r="2" spans="1:25" s="15" customFormat="1" ht="18" customHeight="1">
      <c r="A2" s="158" t="s">
        <v>94</v>
      </c>
      <c r="B2" s="158"/>
      <c r="C2" s="158"/>
      <c r="D2" s="158"/>
      <c r="E2" s="158"/>
      <c r="F2" s="158"/>
      <c r="G2" s="158"/>
      <c r="H2" s="158"/>
      <c r="I2" s="158"/>
      <c r="J2" s="34"/>
      <c r="K2" s="34"/>
      <c r="L2" s="34"/>
      <c r="M2" s="34"/>
      <c r="N2" s="34"/>
      <c r="O2" s="34"/>
      <c r="P2" s="34"/>
      <c r="Q2" s="34"/>
      <c r="R2" s="34"/>
      <c r="S2" s="34"/>
      <c r="T2" s="34"/>
      <c r="U2" s="34"/>
      <c r="V2" s="34"/>
      <c r="W2" s="34"/>
      <c r="X2" s="34"/>
      <c r="Y2" s="48"/>
    </row>
    <row r="3" spans="1:25" s="15" customFormat="1" ht="8.25" customHeight="1">
      <c r="A3" s="35"/>
      <c r="B3" s="35"/>
      <c r="C3" s="35"/>
      <c r="D3" s="35"/>
      <c r="E3" s="35"/>
      <c r="F3" s="35"/>
      <c r="G3" s="35"/>
      <c r="H3" s="35"/>
      <c r="I3" s="35"/>
      <c r="J3" s="34"/>
      <c r="K3" s="34"/>
      <c r="L3" s="34"/>
      <c r="M3" s="34"/>
      <c r="N3" s="34"/>
      <c r="O3" s="34"/>
      <c r="P3" s="34"/>
      <c r="Q3" s="34"/>
      <c r="R3" s="34"/>
      <c r="S3" s="34"/>
      <c r="T3" s="34"/>
      <c r="U3" s="34"/>
      <c r="V3" s="34"/>
      <c r="W3" s="34"/>
      <c r="X3" s="34"/>
      <c r="Y3" s="48"/>
    </row>
    <row r="4" spans="1:12" s="15" customFormat="1" ht="16.5" customHeight="1">
      <c r="A4" s="13" t="s">
        <v>11</v>
      </c>
      <c r="B4" s="36" t="str">
        <f>' Summary DISTRICT'!$B$3</f>
        <v>Evergreen SD</v>
      </c>
      <c r="C4" s="14"/>
      <c r="D4" s="18"/>
      <c r="E4" s="18"/>
      <c r="F4" s="18"/>
      <c r="G4" s="150"/>
      <c r="H4" s="150"/>
      <c r="I4" s="150"/>
      <c r="J4" s="18"/>
      <c r="K4" s="18"/>
      <c r="L4" s="18"/>
    </row>
    <row r="5" spans="1:11" s="15" customFormat="1" ht="16.5" customHeight="1">
      <c r="A5" s="13"/>
      <c r="B5" s="36"/>
      <c r="C5" s="14"/>
      <c r="D5" s="18"/>
      <c r="E5" s="18"/>
      <c r="F5" s="18"/>
      <c r="G5" s="18"/>
      <c r="H5" s="18"/>
      <c r="I5" s="18"/>
      <c r="J5" s="18"/>
      <c r="K5" s="18"/>
    </row>
    <row r="6" spans="1:9" ht="13.5" customHeight="1">
      <c r="A6" s="37"/>
      <c r="B6" s="37"/>
      <c r="C6" s="38"/>
      <c r="D6" s="38"/>
      <c r="E6" s="38"/>
      <c r="F6" s="38"/>
      <c r="G6" s="38"/>
      <c r="H6" s="38"/>
      <c r="I6" s="38"/>
    </row>
    <row r="7" spans="1:11" ht="16.5" customHeight="1" thickBot="1">
      <c r="A7" s="39"/>
      <c r="B7" s="40"/>
      <c r="C7" s="41"/>
      <c r="D7" s="41"/>
      <c r="E7" s="41"/>
      <c r="F7" s="166" t="s">
        <v>44</v>
      </c>
      <c r="G7" s="166"/>
      <c r="H7" s="167"/>
      <c r="I7" s="145">
        <v>94.5</v>
      </c>
      <c r="K7" s="28"/>
    </row>
    <row r="8" spans="1:9" ht="16.5" thickBot="1">
      <c r="A8" s="40" t="s">
        <v>84</v>
      </c>
      <c r="B8" s="42"/>
      <c r="C8" s="159" t="s">
        <v>0</v>
      </c>
      <c r="D8" s="163" t="s">
        <v>0</v>
      </c>
      <c r="E8" s="164"/>
      <c r="F8" s="163" t="s">
        <v>8</v>
      </c>
      <c r="G8" s="165"/>
      <c r="H8" s="50" t="s">
        <v>0</v>
      </c>
      <c r="I8" s="51" t="s">
        <v>0</v>
      </c>
    </row>
    <row r="9" spans="1:9" ht="16.5" thickBot="1">
      <c r="A9" s="161" t="s">
        <v>0</v>
      </c>
      <c r="B9" s="162"/>
      <c r="C9" s="160"/>
      <c r="D9" s="43" t="s">
        <v>82</v>
      </c>
      <c r="E9" s="43" t="s">
        <v>107</v>
      </c>
      <c r="F9" s="43" t="s">
        <v>82</v>
      </c>
      <c r="G9" s="43" t="s">
        <v>107</v>
      </c>
      <c r="H9" s="130" t="s">
        <v>47</v>
      </c>
      <c r="I9" s="132" t="s">
        <v>3</v>
      </c>
    </row>
    <row r="10" spans="1:11" ht="15.75">
      <c r="A10" s="39"/>
      <c r="B10" s="25" t="s">
        <v>12</v>
      </c>
      <c r="C10" s="63" t="str">
        <f>IF((D10+E10)&gt;39,(IF(OR(I10&gt;=$I$7,100*E10/(E10+G10)&gt;=$I$7),"MET","NOT MET")),"PENDING")</f>
        <v>PENDING</v>
      </c>
      <c r="D10" s="2"/>
      <c r="E10" s="1"/>
      <c r="F10" s="2"/>
      <c r="G10" s="7"/>
      <c r="H10" s="131">
        <f aca="true" t="shared" si="0" ref="H10:H19">D10+E10+F10+G10</f>
        <v>0</v>
      </c>
      <c r="I10" s="133" t="str">
        <f aca="true" t="shared" si="1" ref="I10:I19">IF(ISERROR(100*(D10+E10)/(D10+E10+F10+G10)),"*",100*(D10+E10)/(D10+E10+F10+G10))</f>
        <v>*</v>
      </c>
      <c r="K10" s="52"/>
    </row>
    <row r="11" spans="1:9" ht="15.75">
      <c r="A11" s="39"/>
      <c r="B11" s="26" t="s">
        <v>23</v>
      </c>
      <c r="C11" s="63" t="str">
        <f>IF((D11+E11)&gt;39,(IF(OR(I11&gt;=$I$7,100*E11/(E11+G11)&gt;=$I$7),"MET","NOT MET")),"NA")</f>
        <v>NA</v>
      </c>
      <c r="D11" s="4"/>
      <c r="E11" s="3"/>
      <c r="F11" s="4"/>
      <c r="G11" s="8"/>
      <c r="H11" s="92">
        <f t="shared" si="0"/>
        <v>0</v>
      </c>
      <c r="I11" s="134" t="str">
        <f t="shared" si="1"/>
        <v>*</v>
      </c>
    </row>
    <row r="12" spans="1:9" ht="15.75">
      <c r="A12" s="39"/>
      <c r="B12" s="26" t="s">
        <v>14</v>
      </c>
      <c r="C12" s="63" t="str">
        <f aca="true" t="shared" si="2" ref="C12:C19">IF((D12+E12)&gt;39,(IF(OR(I12&gt;=$I$7,100*E12/(E12+G12)&gt;=$I$7),"MET","NOT MET")),"NA")</f>
        <v>NA</v>
      </c>
      <c r="D12" s="4"/>
      <c r="E12" s="3"/>
      <c r="F12" s="4"/>
      <c r="G12" s="8"/>
      <c r="H12" s="92">
        <f t="shared" si="0"/>
        <v>0</v>
      </c>
      <c r="I12" s="134" t="str">
        <f t="shared" si="1"/>
        <v>*</v>
      </c>
    </row>
    <row r="13" spans="1:9" ht="15.75">
      <c r="A13" s="39"/>
      <c r="B13" s="26" t="s">
        <v>13</v>
      </c>
      <c r="C13" s="63" t="str">
        <f t="shared" si="2"/>
        <v>NA</v>
      </c>
      <c r="D13" s="4"/>
      <c r="E13" s="3"/>
      <c r="F13" s="4"/>
      <c r="G13" s="8"/>
      <c r="H13" s="92">
        <f t="shared" si="0"/>
        <v>0</v>
      </c>
      <c r="I13" s="134" t="str">
        <f t="shared" si="1"/>
        <v>*</v>
      </c>
    </row>
    <row r="14" spans="1:9" ht="15.75">
      <c r="A14" s="39"/>
      <c r="B14" s="26" t="s">
        <v>25</v>
      </c>
      <c r="C14" s="63" t="str">
        <f t="shared" si="2"/>
        <v>NA</v>
      </c>
      <c r="D14" s="4"/>
      <c r="E14" s="3"/>
      <c r="F14" s="4"/>
      <c r="G14" s="8"/>
      <c r="H14" s="92">
        <f t="shared" si="0"/>
        <v>0</v>
      </c>
      <c r="I14" s="134" t="str">
        <f t="shared" si="1"/>
        <v>*</v>
      </c>
    </row>
    <row r="15" spans="1:9" ht="15.75">
      <c r="A15" s="39"/>
      <c r="B15" s="26" t="s">
        <v>26</v>
      </c>
      <c r="C15" s="63" t="str">
        <f t="shared" si="2"/>
        <v>NA</v>
      </c>
      <c r="D15" s="4"/>
      <c r="E15" s="3"/>
      <c r="F15" s="4"/>
      <c r="G15" s="8"/>
      <c r="H15" s="92">
        <f t="shared" si="0"/>
        <v>0</v>
      </c>
      <c r="I15" s="134" t="str">
        <f t="shared" si="1"/>
        <v>*</v>
      </c>
    </row>
    <row r="16" spans="1:9" ht="15.75">
      <c r="A16" s="39"/>
      <c r="B16" s="26" t="s">
        <v>27</v>
      </c>
      <c r="C16" s="63" t="str">
        <f t="shared" si="2"/>
        <v>NA</v>
      </c>
      <c r="D16" s="4"/>
      <c r="E16" s="3"/>
      <c r="F16" s="4"/>
      <c r="G16" s="8"/>
      <c r="H16" s="92">
        <f t="shared" si="0"/>
        <v>0</v>
      </c>
      <c r="I16" s="134" t="str">
        <f t="shared" si="1"/>
        <v>*</v>
      </c>
    </row>
    <row r="17" spans="1:9" ht="15.75">
      <c r="A17" s="39"/>
      <c r="B17" s="26" t="s">
        <v>24</v>
      </c>
      <c r="C17" s="63" t="str">
        <f t="shared" si="2"/>
        <v>NA</v>
      </c>
      <c r="D17" s="4"/>
      <c r="E17" s="3"/>
      <c r="F17" s="4"/>
      <c r="G17" s="8"/>
      <c r="H17" s="92">
        <f t="shared" si="0"/>
        <v>0</v>
      </c>
      <c r="I17" s="134" t="str">
        <f t="shared" si="1"/>
        <v>*</v>
      </c>
    </row>
    <row r="18" spans="1:9" ht="15.75">
      <c r="A18" s="39"/>
      <c r="B18" s="26" t="s">
        <v>28</v>
      </c>
      <c r="C18" s="63" t="str">
        <f t="shared" si="2"/>
        <v>NA</v>
      </c>
      <c r="D18" s="4"/>
      <c r="E18" s="3"/>
      <c r="F18" s="4"/>
      <c r="G18" s="8"/>
      <c r="H18" s="92">
        <f t="shared" si="0"/>
        <v>0</v>
      </c>
      <c r="I18" s="134" t="str">
        <f t="shared" si="1"/>
        <v>*</v>
      </c>
    </row>
    <row r="19" spans="1:9" ht="16.5" thickBot="1">
      <c r="A19" s="39"/>
      <c r="B19" s="30" t="s">
        <v>29</v>
      </c>
      <c r="C19" s="70" t="str">
        <f t="shared" si="2"/>
        <v>NA</v>
      </c>
      <c r="D19" s="6"/>
      <c r="E19" s="5"/>
      <c r="F19" s="6"/>
      <c r="G19" s="9"/>
      <c r="H19" s="93">
        <f t="shared" si="0"/>
        <v>0</v>
      </c>
      <c r="I19" s="135" t="str">
        <f t="shared" si="1"/>
        <v>*</v>
      </c>
    </row>
    <row r="20" spans="1:7" ht="15.75">
      <c r="A20" s="39"/>
      <c r="B20" s="31"/>
      <c r="C20" s="44"/>
      <c r="D20" s="45"/>
      <c r="E20" s="45"/>
      <c r="F20" s="45"/>
      <c r="G20" s="45"/>
    </row>
    <row r="21" spans="1:9" ht="17.25" customHeight="1" thickBot="1">
      <c r="A21" s="39"/>
      <c r="B21" s="39"/>
      <c r="G21" s="178" t="s">
        <v>80</v>
      </c>
      <c r="H21" s="178"/>
      <c r="I21" s="145">
        <v>59</v>
      </c>
    </row>
    <row r="22" spans="1:11" ht="13.5" customHeight="1" thickBot="1">
      <c r="A22" s="161" t="s">
        <v>84</v>
      </c>
      <c r="B22" s="162"/>
      <c r="C22" s="174" t="s">
        <v>16</v>
      </c>
      <c r="D22" s="170" t="s">
        <v>81</v>
      </c>
      <c r="E22" s="171"/>
      <c r="F22" s="170" t="s">
        <v>108</v>
      </c>
      <c r="G22" s="171"/>
      <c r="H22" s="182" t="s">
        <v>63</v>
      </c>
      <c r="I22" s="174" t="s">
        <v>21</v>
      </c>
      <c r="J22" s="174" t="s">
        <v>2</v>
      </c>
      <c r="K22" s="176" t="s">
        <v>19</v>
      </c>
    </row>
    <row r="23" spans="1:11" ht="17.25" customHeight="1" thickBot="1">
      <c r="A23" s="161" t="s">
        <v>16</v>
      </c>
      <c r="B23" s="169"/>
      <c r="C23" s="175"/>
      <c r="D23" s="33" t="s">
        <v>22</v>
      </c>
      <c r="E23" s="33" t="s">
        <v>20</v>
      </c>
      <c r="F23" s="33" t="s">
        <v>22</v>
      </c>
      <c r="G23" s="33" t="s">
        <v>20</v>
      </c>
      <c r="H23" s="183"/>
      <c r="I23" s="179"/>
      <c r="J23" s="179"/>
      <c r="K23" s="177"/>
    </row>
    <row r="24" spans="2:11" ht="12.75">
      <c r="B24" s="25" t="s">
        <v>12</v>
      </c>
      <c r="C24" s="67" t="str">
        <f>IF((D24+F24)&gt;41,(IF(OR(I24&gt;=$I$21,K24&gt;=$I$21),"MET","NOT MET")),"PENDING")</f>
        <v>PENDING</v>
      </c>
      <c r="D24" s="1"/>
      <c r="E24" s="1"/>
      <c r="F24" s="1"/>
      <c r="G24" s="1"/>
      <c r="H24" s="136" t="str">
        <f>IF(ISERROR(100*(E24+G24)/(D24+F24)),"*",IF(AND(((100*(E24+G24)/(D24+F24))+(233*SQRT(0.24/((D24+F24)/2))))&gt;=$I$21,(D24+F24)&gt;=42),"2007-2009",IF(ISNUMBER(((100*(G24/F24))+(233*SQRT(0.24/((D24+F24)/2))))),IF(AND(F24&gt;=21,(D24+F24)&gt;=42,((100*(G24/F24))+(233*SQRT(0.24/((D24+F24)/2))))&gt;$I$21),"2008-2009","2007-2009"),"2007-2009")))</f>
        <v>*</v>
      </c>
      <c r="I24" s="95" t="str">
        <f aca="true" t="shared" si="3" ref="I24:I33">IF(ISERROR(100*(E24+G24)/(D24+F24)),"*",IF(AND(((100*(E24+G24)/(D24+F24))+(233*SQRT(0.24/((D24+F24)/2))))&gt;=$I$21,(D24+F24)&gt;=42),(100*(E24+G24)/(D24+F24)),IF(ISNUMBER(((100*(G24/F24))+(233*SQRT(0.24/((D24+F24)/2))))),IF(AND(F24&gt;=21,(D24+F24)&gt;=42,((100*(G24/F24))+(233*SQRT(0.24/((D24+F24)/2))))&gt;$I$21),(100*(G24/F24)),(100*((E24+G24)/(D24+F24)))),(100*((E24+G24)/(D24+F24))))))</f>
        <v>*</v>
      </c>
      <c r="J24" s="90" t="str">
        <f aca="true" t="shared" si="4" ref="J24:J33">IF((D24+F24)&lt;42,"*",IF(AND(((100*(E24+G24)/(D24+F24))+(233*SQRT(0.24/((D24+F24)/2))))&gt;=$I$21,(D24+F24)&gt;=42),(233*SQRT(0.24/((D24+F24)/2))),IF(ISNUMBER(((100*(G24/F24))+(233*SQRT(0.24/((D24+F24)/2))))),IF(AND(F24&gt;=21,((100*(G24/F24))+(233*SQRT(0.24/((D24+F24)/2))))&gt;$I$21),(233*SQRT(0.24/((D24+F24)/2))),(233*SQRT(0.24/((D24+F24)/2)))),(233*SQRT(0.24/((D24+F24)/2))))))</f>
        <v>*</v>
      </c>
      <c r="K24" s="90" t="str">
        <f aca="true" t="shared" si="5" ref="K24:K33">IF((D24+F24)&gt;41,I24+J24,"*")</f>
        <v>*</v>
      </c>
    </row>
    <row r="25" spans="2:11" ht="12.75">
      <c r="B25" s="26" t="s">
        <v>23</v>
      </c>
      <c r="C25" s="68" t="str">
        <f aca="true" t="shared" si="6" ref="C25:C33">IF((D25+F25)&gt;41,(IF(OR(I25&gt;=$I$21,K25&gt;=$I$21),"MET","NOT MET")),"NA")</f>
        <v>NA</v>
      </c>
      <c r="D25" s="3"/>
      <c r="E25" s="3"/>
      <c r="F25" s="3"/>
      <c r="G25" s="3"/>
      <c r="H25" s="137" t="str">
        <f aca="true" t="shared" si="7" ref="H25:H33">IF(ISERROR(100*(E25+G25)/(D25+F25)),"*",IF(AND(((100*(E25+G25)/(D25+F25))+(233*SQRT(0.24/((D25+F25)/2))))&gt;=$I$21,(D25+F25)&gt;=42),"2007-2009",IF(ISNUMBER(((100*(G25/F25))+(233*SQRT(0.24/((D25+F25)/2))))),IF(AND(F25&gt;=21,(D25+F25)&gt;=42,((100*(G25/F25))+(233*SQRT(0.24/((D25+F25)/2))))&gt;$I$21),"2008-2009","2007-2009"),"2007-2009")))</f>
        <v>*</v>
      </c>
      <c r="I25" s="142" t="str">
        <f t="shared" si="3"/>
        <v>*</v>
      </c>
      <c r="J25" s="91" t="str">
        <f t="shared" si="4"/>
        <v>*</v>
      </c>
      <c r="K25" s="91" t="str">
        <f t="shared" si="5"/>
        <v>*</v>
      </c>
    </row>
    <row r="26" spans="2:11" ht="12.75">
      <c r="B26" s="26" t="s">
        <v>14</v>
      </c>
      <c r="C26" s="68" t="str">
        <f t="shared" si="6"/>
        <v>NA</v>
      </c>
      <c r="D26" s="3"/>
      <c r="E26" s="3"/>
      <c r="F26" s="3"/>
      <c r="G26" s="3"/>
      <c r="H26" s="137" t="str">
        <f t="shared" si="7"/>
        <v>*</v>
      </c>
      <c r="I26" s="142" t="str">
        <f t="shared" si="3"/>
        <v>*</v>
      </c>
      <c r="J26" s="91" t="str">
        <f t="shared" si="4"/>
        <v>*</v>
      </c>
      <c r="K26" s="91" t="str">
        <f t="shared" si="5"/>
        <v>*</v>
      </c>
    </row>
    <row r="27" spans="2:11" ht="12.75">
      <c r="B27" s="26" t="s">
        <v>13</v>
      </c>
      <c r="C27" s="68" t="str">
        <f t="shared" si="6"/>
        <v>NA</v>
      </c>
      <c r="D27" s="3"/>
      <c r="E27" s="3"/>
      <c r="F27" s="3"/>
      <c r="G27" s="3"/>
      <c r="H27" s="137" t="str">
        <f t="shared" si="7"/>
        <v>*</v>
      </c>
      <c r="I27" s="142" t="str">
        <f t="shared" si="3"/>
        <v>*</v>
      </c>
      <c r="J27" s="91" t="str">
        <f t="shared" si="4"/>
        <v>*</v>
      </c>
      <c r="K27" s="91" t="str">
        <f t="shared" si="5"/>
        <v>*</v>
      </c>
    </row>
    <row r="28" spans="2:11" ht="12.75">
      <c r="B28" s="26" t="s">
        <v>25</v>
      </c>
      <c r="C28" s="68" t="str">
        <f t="shared" si="6"/>
        <v>NA</v>
      </c>
      <c r="D28" s="3"/>
      <c r="E28" s="3"/>
      <c r="F28" s="3"/>
      <c r="G28" s="3"/>
      <c r="H28" s="137" t="str">
        <f t="shared" si="7"/>
        <v>*</v>
      </c>
      <c r="I28" s="142" t="str">
        <f t="shared" si="3"/>
        <v>*</v>
      </c>
      <c r="J28" s="91" t="str">
        <f t="shared" si="4"/>
        <v>*</v>
      </c>
      <c r="K28" s="91" t="str">
        <f t="shared" si="5"/>
        <v>*</v>
      </c>
    </row>
    <row r="29" spans="2:11" ht="12.75">
      <c r="B29" s="26" t="s">
        <v>26</v>
      </c>
      <c r="C29" s="68" t="str">
        <f t="shared" si="6"/>
        <v>NA</v>
      </c>
      <c r="D29" s="3"/>
      <c r="E29" s="3"/>
      <c r="F29" s="3"/>
      <c r="G29" s="3"/>
      <c r="H29" s="137" t="str">
        <f t="shared" si="7"/>
        <v>*</v>
      </c>
      <c r="I29" s="142" t="str">
        <f t="shared" si="3"/>
        <v>*</v>
      </c>
      <c r="J29" s="91" t="str">
        <f t="shared" si="4"/>
        <v>*</v>
      </c>
      <c r="K29" s="91" t="str">
        <f t="shared" si="5"/>
        <v>*</v>
      </c>
    </row>
    <row r="30" spans="2:11" ht="12.75">
      <c r="B30" s="26" t="s">
        <v>27</v>
      </c>
      <c r="C30" s="68" t="str">
        <f t="shared" si="6"/>
        <v>NA</v>
      </c>
      <c r="D30" s="3"/>
      <c r="E30" s="3"/>
      <c r="F30" s="3"/>
      <c r="G30" s="3"/>
      <c r="H30" s="137" t="str">
        <f t="shared" si="7"/>
        <v>*</v>
      </c>
      <c r="I30" s="142" t="str">
        <f t="shared" si="3"/>
        <v>*</v>
      </c>
      <c r="J30" s="91" t="str">
        <f t="shared" si="4"/>
        <v>*</v>
      </c>
      <c r="K30" s="91" t="str">
        <f t="shared" si="5"/>
        <v>*</v>
      </c>
    </row>
    <row r="31" spans="2:11" ht="12.75">
      <c r="B31" s="26" t="s">
        <v>24</v>
      </c>
      <c r="C31" s="68" t="str">
        <f t="shared" si="6"/>
        <v>NA</v>
      </c>
      <c r="D31" s="3"/>
      <c r="E31" s="3"/>
      <c r="F31" s="3"/>
      <c r="G31" s="3"/>
      <c r="H31" s="137" t="str">
        <f t="shared" si="7"/>
        <v>*</v>
      </c>
      <c r="I31" s="142" t="str">
        <f t="shared" si="3"/>
        <v>*</v>
      </c>
      <c r="J31" s="91" t="str">
        <f t="shared" si="4"/>
        <v>*</v>
      </c>
      <c r="K31" s="91" t="str">
        <f t="shared" si="5"/>
        <v>*</v>
      </c>
    </row>
    <row r="32" spans="2:11" ht="12.75">
      <c r="B32" s="26" t="s">
        <v>28</v>
      </c>
      <c r="C32" s="68" t="str">
        <f t="shared" si="6"/>
        <v>NA</v>
      </c>
      <c r="D32" s="3"/>
      <c r="E32" s="3"/>
      <c r="F32" s="3"/>
      <c r="G32" s="3"/>
      <c r="H32" s="137" t="str">
        <f t="shared" si="7"/>
        <v>*</v>
      </c>
      <c r="I32" s="142" t="str">
        <f t="shared" si="3"/>
        <v>*</v>
      </c>
      <c r="J32" s="91" t="str">
        <f t="shared" si="4"/>
        <v>*</v>
      </c>
      <c r="K32" s="91" t="str">
        <f t="shared" si="5"/>
        <v>*</v>
      </c>
    </row>
    <row r="33" spans="2:11" ht="13.5" thickBot="1">
      <c r="B33" s="30" t="s">
        <v>29</v>
      </c>
      <c r="C33" s="69" t="str">
        <f t="shared" si="6"/>
        <v>NA</v>
      </c>
      <c r="D33" s="5"/>
      <c r="E33" s="5"/>
      <c r="F33" s="5"/>
      <c r="G33" s="5"/>
      <c r="H33" s="144" t="str">
        <f t="shared" si="7"/>
        <v>*</v>
      </c>
      <c r="I33" s="143" t="str">
        <f t="shared" si="3"/>
        <v>*</v>
      </c>
      <c r="J33" s="94" t="str">
        <f t="shared" si="4"/>
        <v>*</v>
      </c>
      <c r="K33" s="94" t="str">
        <f t="shared" si="5"/>
        <v>*</v>
      </c>
    </row>
    <row r="34" ht="13.5" customHeight="1" thickBot="1"/>
    <row r="35" spans="1:13" ht="13.5" customHeight="1" thickBot="1">
      <c r="A35" s="148" t="s">
        <v>84</v>
      </c>
      <c r="B35" s="168"/>
      <c r="C35" s="174" t="s">
        <v>18</v>
      </c>
      <c r="D35" s="172" t="s">
        <v>1</v>
      </c>
      <c r="E35" s="173"/>
      <c r="F35" s="180" t="s">
        <v>42</v>
      </c>
      <c r="G35" s="174" t="s">
        <v>17</v>
      </c>
      <c r="H35" s="46"/>
      <c r="I35" s="47"/>
      <c r="M35" s="28"/>
    </row>
    <row r="36" spans="1:8" ht="25.5" customHeight="1" thickBot="1">
      <c r="A36" s="148" t="s">
        <v>18</v>
      </c>
      <c r="B36" s="168"/>
      <c r="C36" s="175"/>
      <c r="D36" s="141" t="s">
        <v>82</v>
      </c>
      <c r="E36" s="141" t="s">
        <v>107</v>
      </c>
      <c r="F36" s="181"/>
      <c r="G36" s="179"/>
      <c r="H36" s="46"/>
    </row>
    <row r="37" spans="2:8" ht="12.75">
      <c r="B37" s="25" t="s">
        <v>12</v>
      </c>
      <c r="C37" s="139" t="str">
        <f aca="true" t="shared" si="8" ref="C37:C46">IF((D24+F24)&gt;41,(IF(C24="MET","NA",IF(F37&gt;=G37,"MET","NOT MET"))),"NA")</f>
        <v>NA</v>
      </c>
      <c r="D37" s="90" t="str">
        <f aca="true" t="shared" si="9" ref="D37:D46">IF(ISERROR(100*(E24/D24)),"*",100*(E24/D24))</f>
        <v>*</v>
      </c>
      <c r="E37" s="90" t="str">
        <f aca="true" t="shared" si="10" ref="E37:E46">IF(ISERROR(100*(G24/F24)),"*",100*(G24/F24))</f>
        <v>*</v>
      </c>
      <c r="F37" s="90" t="str">
        <f aca="true" t="shared" si="11" ref="F37:F46">IF(ISERROR(E37-D37),"*",E37-D37)</f>
        <v>*</v>
      </c>
      <c r="G37" s="90" t="str">
        <f aca="true" t="shared" si="12" ref="G37:G46">IF((D24+F24)&gt;41,(100-D37)/10," *")</f>
        <v> *</v>
      </c>
      <c r="H37" s="76"/>
    </row>
    <row r="38" spans="2:8" ht="12.75">
      <c r="B38" s="26" t="s">
        <v>23</v>
      </c>
      <c r="C38" s="139" t="str">
        <f t="shared" si="8"/>
        <v>NA</v>
      </c>
      <c r="D38" s="91" t="str">
        <f t="shared" si="9"/>
        <v>*</v>
      </c>
      <c r="E38" s="91" t="str">
        <f t="shared" si="10"/>
        <v>*</v>
      </c>
      <c r="F38" s="91" t="str">
        <f t="shared" si="11"/>
        <v>*</v>
      </c>
      <c r="G38" s="91" t="str">
        <f t="shared" si="12"/>
        <v> *</v>
      </c>
      <c r="H38" s="76"/>
    </row>
    <row r="39" spans="2:8" ht="12.75">
      <c r="B39" s="26" t="s">
        <v>14</v>
      </c>
      <c r="C39" s="139" t="str">
        <f t="shared" si="8"/>
        <v>NA</v>
      </c>
      <c r="D39" s="91" t="str">
        <f t="shared" si="9"/>
        <v>*</v>
      </c>
      <c r="E39" s="91" t="str">
        <f t="shared" si="10"/>
        <v>*</v>
      </c>
      <c r="F39" s="91" t="str">
        <f t="shared" si="11"/>
        <v>*</v>
      </c>
      <c r="G39" s="91" t="str">
        <f t="shared" si="12"/>
        <v> *</v>
      </c>
      <c r="H39" s="76"/>
    </row>
    <row r="40" spans="2:8" ht="12.75">
      <c r="B40" s="26" t="s">
        <v>13</v>
      </c>
      <c r="C40" s="139" t="str">
        <f t="shared" si="8"/>
        <v>NA</v>
      </c>
      <c r="D40" s="91" t="str">
        <f t="shared" si="9"/>
        <v>*</v>
      </c>
      <c r="E40" s="91" t="str">
        <f t="shared" si="10"/>
        <v>*</v>
      </c>
      <c r="F40" s="91" t="str">
        <f t="shared" si="11"/>
        <v>*</v>
      </c>
      <c r="G40" s="91" t="str">
        <f t="shared" si="12"/>
        <v> *</v>
      </c>
      <c r="H40" s="76"/>
    </row>
    <row r="41" spans="2:8" ht="12.75">
      <c r="B41" s="26" t="s">
        <v>25</v>
      </c>
      <c r="C41" s="139" t="str">
        <f t="shared" si="8"/>
        <v>NA</v>
      </c>
      <c r="D41" s="91" t="str">
        <f t="shared" si="9"/>
        <v>*</v>
      </c>
      <c r="E41" s="91" t="str">
        <f t="shared" si="10"/>
        <v>*</v>
      </c>
      <c r="F41" s="91" t="str">
        <f t="shared" si="11"/>
        <v>*</v>
      </c>
      <c r="G41" s="91" t="str">
        <f t="shared" si="12"/>
        <v> *</v>
      </c>
      <c r="H41" s="76"/>
    </row>
    <row r="42" spans="2:8" ht="12.75">
      <c r="B42" s="26" t="s">
        <v>26</v>
      </c>
      <c r="C42" s="139" t="str">
        <f t="shared" si="8"/>
        <v>NA</v>
      </c>
      <c r="D42" s="91" t="str">
        <f t="shared" si="9"/>
        <v>*</v>
      </c>
      <c r="E42" s="91" t="str">
        <f t="shared" si="10"/>
        <v>*</v>
      </c>
      <c r="F42" s="91" t="str">
        <f t="shared" si="11"/>
        <v>*</v>
      </c>
      <c r="G42" s="91" t="str">
        <f t="shared" si="12"/>
        <v> *</v>
      </c>
      <c r="H42" s="76"/>
    </row>
    <row r="43" spans="2:8" ht="12.75">
      <c r="B43" s="26" t="s">
        <v>27</v>
      </c>
      <c r="C43" s="139" t="str">
        <f t="shared" si="8"/>
        <v>NA</v>
      </c>
      <c r="D43" s="91" t="str">
        <f t="shared" si="9"/>
        <v>*</v>
      </c>
      <c r="E43" s="91" t="str">
        <f t="shared" si="10"/>
        <v>*</v>
      </c>
      <c r="F43" s="91" t="str">
        <f t="shared" si="11"/>
        <v>*</v>
      </c>
      <c r="G43" s="91" t="str">
        <f t="shared" si="12"/>
        <v> *</v>
      </c>
      <c r="H43" s="76"/>
    </row>
    <row r="44" spans="2:8" ht="12.75">
      <c r="B44" s="26" t="s">
        <v>24</v>
      </c>
      <c r="C44" s="139" t="str">
        <f t="shared" si="8"/>
        <v>NA</v>
      </c>
      <c r="D44" s="91" t="str">
        <f t="shared" si="9"/>
        <v>*</v>
      </c>
      <c r="E44" s="91" t="str">
        <f t="shared" si="10"/>
        <v>*</v>
      </c>
      <c r="F44" s="91" t="str">
        <f t="shared" si="11"/>
        <v>*</v>
      </c>
      <c r="G44" s="91" t="str">
        <f t="shared" si="12"/>
        <v> *</v>
      </c>
      <c r="H44" s="76"/>
    </row>
    <row r="45" spans="2:8" ht="12.75">
      <c r="B45" s="26" t="s">
        <v>28</v>
      </c>
      <c r="C45" s="139" t="str">
        <f t="shared" si="8"/>
        <v>NA</v>
      </c>
      <c r="D45" s="91" t="str">
        <f t="shared" si="9"/>
        <v>*</v>
      </c>
      <c r="E45" s="91" t="str">
        <f t="shared" si="10"/>
        <v>*</v>
      </c>
      <c r="F45" s="91" t="str">
        <f t="shared" si="11"/>
        <v>*</v>
      </c>
      <c r="G45" s="91" t="str">
        <f t="shared" si="12"/>
        <v> *</v>
      </c>
      <c r="H45" s="76"/>
    </row>
    <row r="46" spans="2:8" ht="13.5" thickBot="1">
      <c r="B46" s="30" t="s">
        <v>29</v>
      </c>
      <c r="C46" s="140" t="str">
        <f t="shared" si="8"/>
        <v>NA</v>
      </c>
      <c r="D46" s="94" t="str">
        <f t="shared" si="9"/>
        <v>*</v>
      </c>
      <c r="E46" s="94" t="str">
        <f t="shared" si="10"/>
        <v>*</v>
      </c>
      <c r="F46" s="94" t="str">
        <f t="shared" si="11"/>
        <v>*</v>
      </c>
      <c r="G46" s="94" t="str">
        <f t="shared" si="12"/>
        <v> *</v>
      </c>
      <c r="H46" s="76"/>
    </row>
  </sheetData>
  <sheetProtection sheet="1"/>
  <mergeCells count="24">
    <mergeCell ref="K22:K23"/>
    <mergeCell ref="G21:H21"/>
    <mergeCell ref="C35:C36"/>
    <mergeCell ref="G35:G36"/>
    <mergeCell ref="F35:F36"/>
    <mergeCell ref="D35:E35"/>
    <mergeCell ref="J22:J23"/>
    <mergeCell ref="I22:I23"/>
    <mergeCell ref="H22:H23"/>
    <mergeCell ref="F22:G22"/>
    <mergeCell ref="A36:B36"/>
    <mergeCell ref="A23:B23"/>
    <mergeCell ref="A35:B35"/>
    <mergeCell ref="D22:E22"/>
    <mergeCell ref="A22:B22"/>
    <mergeCell ref="C22:C23"/>
    <mergeCell ref="A2:I2"/>
    <mergeCell ref="A1:I1"/>
    <mergeCell ref="G4:I4"/>
    <mergeCell ref="C8:C9"/>
    <mergeCell ref="A9:B9"/>
    <mergeCell ref="D8:E8"/>
    <mergeCell ref="F8:G8"/>
    <mergeCell ref="F7:H7"/>
  </mergeCells>
  <conditionalFormatting sqref="C37:C46 C24:C33 C10:C20">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D10" sqref="D10"/>
    </sheetView>
  </sheetViews>
  <sheetFormatPr defaultColWidth="9.140625" defaultRowHeight="12.75"/>
  <cols>
    <col min="1" max="1" width="11.00390625" style="10" customWidth="1"/>
    <col min="2" max="2" width="27.00390625" style="10" customWidth="1"/>
    <col min="3" max="3" width="9.28125" style="10" customWidth="1"/>
    <col min="4" max="4" width="6.7109375" style="10" customWidth="1"/>
    <col min="5" max="5" width="6.28125" style="10" customWidth="1"/>
    <col min="6" max="6" width="7.7109375" style="10" customWidth="1"/>
    <col min="7" max="7" width="7.140625" style="10" customWidth="1"/>
    <col min="8" max="8" width="11.57421875" style="10" customWidth="1"/>
    <col min="9" max="9" width="8.8515625" style="10" customWidth="1"/>
    <col min="10" max="10" width="7.7109375" style="10" customWidth="1"/>
    <col min="11" max="16384" width="9.140625" style="10" customWidth="1"/>
  </cols>
  <sheetData>
    <row r="1" spans="1:25" s="15" customFormat="1" ht="21" customHeight="1">
      <c r="A1" s="150" t="s">
        <v>106</v>
      </c>
      <c r="B1" s="150"/>
      <c r="C1" s="150"/>
      <c r="D1" s="150"/>
      <c r="E1" s="150"/>
      <c r="F1" s="150"/>
      <c r="G1" s="150"/>
      <c r="H1" s="150"/>
      <c r="I1" s="150"/>
      <c r="J1" s="34"/>
      <c r="K1" s="34"/>
      <c r="L1" s="34"/>
      <c r="M1" s="34"/>
      <c r="N1" s="34"/>
      <c r="O1" s="34"/>
      <c r="P1" s="34"/>
      <c r="Q1" s="34"/>
      <c r="R1" s="34"/>
      <c r="S1" s="34"/>
      <c r="T1" s="34"/>
      <c r="U1" s="34"/>
      <c r="V1" s="34"/>
      <c r="W1" s="34"/>
      <c r="X1" s="34"/>
      <c r="Y1" s="48"/>
    </row>
    <row r="2" spans="1:25" s="15" customFormat="1" ht="18" customHeight="1">
      <c r="A2" s="158" t="s">
        <v>95</v>
      </c>
      <c r="B2" s="158"/>
      <c r="C2" s="158"/>
      <c r="D2" s="158"/>
      <c r="E2" s="158"/>
      <c r="F2" s="158"/>
      <c r="G2" s="158"/>
      <c r="H2" s="158"/>
      <c r="I2" s="158"/>
      <c r="J2" s="34"/>
      <c r="K2" s="34"/>
      <c r="L2" s="34"/>
      <c r="M2" s="34"/>
      <c r="N2" s="34"/>
      <c r="O2" s="34"/>
      <c r="P2" s="34"/>
      <c r="Q2" s="34"/>
      <c r="R2" s="34"/>
      <c r="S2" s="34"/>
      <c r="T2" s="34"/>
      <c r="U2" s="34"/>
      <c r="V2" s="34"/>
      <c r="W2" s="34"/>
      <c r="X2" s="34"/>
      <c r="Y2" s="48"/>
    </row>
    <row r="3" spans="1:25" s="15" customFormat="1" ht="8.25" customHeight="1">
      <c r="A3" s="35"/>
      <c r="B3" s="35"/>
      <c r="C3" s="35"/>
      <c r="D3" s="35"/>
      <c r="E3" s="35"/>
      <c r="F3" s="35"/>
      <c r="G3" s="35"/>
      <c r="H3" s="35"/>
      <c r="I3" s="35"/>
      <c r="J3" s="34"/>
      <c r="K3" s="34"/>
      <c r="L3" s="34"/>
      <c r="M3" s="34"/>
      <c r="N3" s="34"/>
      <c r="O3" s="34"/>
      <c r="P3" s="34"/>
      <c r="Q3" s="34"/>
      <c r="R3" s="34"/>
      <c r="S3" s="34"/>
      <c r="T3" s="34"/>
      <c r="U3" s="34"/>
      <c r="V3" s="34"/>
      <c r="W3" s="34"/>
      <c r="X3" s="34"/>
      <c r="Y3" s="48"/>
    </row>
    <row r="4" spans="1:12" s="15" customFormat="1" ht="16.5" customHeight="1">
      <c r="A4" s="13" t="s">
        <v>11</v>
      </c>
      <c r="B4" s="36" t="str">
        <f>' Summary DISTRICT'!$B$3</f>
        <v>Evergreen SD</v>
      </c>
      <c r="C4" s="14"/>
      <c r="D4" s="18"/>
      <c r="E4" s="18"/>
      <c r="F4" s="18"/>
      <c r="G4" s="150"/>
      <c r="H4" s="150"/>
      <c r="I4" s="150"/>
      <c r="J4" s="18"/>
      <c r="K4" s="18"/>
      <c r="L4" s="18"/>
    </row>
    <row r="5" spans="1:11" s="15" customFormat="1" ht="16.5" customHeight="1">
      <c r="A5" s="13"/>
      <c r="B5" s="36"/>
      <c r="C5" s="14"/>
      <c r="D5" s="18"/>
      <c r="E5" s="18"/>
      <c r="F5" s="18"/>
      <c r="G5" s="18"/>
      <c r="H5" s="18"/>
      <c r="I5" s="18"/>
      <c r="J5" s="18"/>
      <c r="K5" s="18"/>
    </row>
    <row r="6" spans="1:9" ht="13.5" customHeight="1">
      <c r="A6" s="37"/>
      <c r="B6" s="37"/>
      <c r="C6" s="38"/>
      <c r="D6" s="38"/>
      <c r="E6" s="38"/>
      <c r="F6" s="38"/>
      <c r="G6" s="38"/>
      <c r="H6" s="38"/>
      <c r="I6" s="38"/>
    </row>
    <row r="7" spans="1:11" ht="16.5" customHeight="1" thickBot="1">
      <c r="A7" s="39"/>
      <c r="B7" s="40"/>
      <c r="C7" s="41"/>
      <c r="D7" s="41"/>
      <c r="E7" s="41"/>
      <c r="F7" s="166" t="s">
        <v>44</v>
      </c>
      <c r="G7" s="166"/>
      <c r="H7" s="167"/>
      <c r="I7" s="145">
        <v>94.5</v>
      </c>
      <c r="K7" s="28"/>
    </row>
    <row r="8" spans="1:9" ht="16.5" thickBot="1">
      <c r="A8" s="40" t="s">
        <v>83</v>
      </c>
      <c r="B8" s="42"/>
      <c r="C8" s="159" t="s">
        <v>0</v>
      </c>
      <c r="D8" s="163" t="s">
        <v>0</v>
      </c>
      <c r="E8" s="164"/>
      <c r="F8" s="163" t="s">
        <v>8</v>
      </c>
      <c r="G8" s="165"/>
      <c r="H8" s="50" t="s">
        <v>0</v>
      </c>
      <c r="I8" s="51" t="s">
        <v>0</v>
      </c>
    </row>
    <row r="9" spans="1:9" ht="16.5" thickBot="1">
      <c r="A9" s="161" t="s">
        <v>0</v>
      </c>
      <c r="B9" s="162"/>
      <c r="C9" s="160"/>
      <c r="D9" s="43" t="s">
        <v>82</v>
      </c>
      <c r="E9" s="43" t="s">
        <v>107</v>
      </c>
      <c r="F9" s="43" t="s">
        <v>82</v>
      </c>
      <c r="G9" s="43" t="s">
        <v>107</v>
      </c>
      <c r="H9" s="130" t="s">
        <v>47</v>
      </c>
      <c r="I9" s="132" t="s">
        <v>3</v>
      </c>
    </row>
    <row r="10" spans="1:11" ht="15.75">
      <c r="A10" s="39"/>
      <c r="B10" s="25" t="s">
        <v>12</v>
      </c>
      <c r="C10" s="63" t="str">
        <f>IF((D10+E10)&gt;39,(IF(OR(I10&gt;=$I$7,100*E10/(E10+G10)&gt;=$I$7),"MET","NOT MET")),"PENDING")</f>
        <v>PENDING</v>
      </c>
      <c r="D10" s="2"/>
      <c r="E10" s="1"/>
      <c r="F10" s="2"/>
      <c r="G10" s="7"/>
      <c r="H10" s="131">
        <f aca="true" t="shared" si="0" ref="H10:H19">D10+E10+F10+G10</f>
        <v>0</v>
      </c>
      <c r="I10" s="133" t="str">
        <f aca="true" t="shared" si="1" ref="I10:I19">IF(ISERROR(100*(D10+E10)/(D10+E10+F10+G10)),"*",100*(D10+E10)/(D10+E10+F10+G10))</f>
        <v>*</v>
      </c>
      <c r="K10" s="52"/>
    </row>
    <row r="11" spans="1:9" ht="15.75">
      <c r="A11" s="39"/>
      <c r="B11" s="26" t="s">
        <v>23</v>
      </c>
      <c r="C11" s="63" t="str">
        <f>IF((D11+E11)&gt;39,(IF(OR(I11&gt;=$I$7,100*E11/(E11+G11)&gt;=$I$7),"MET","NOT MET")),"NA")</f>
        <v>NA</v>
      </c>
      <c r="D11" s="4"/>
      <c r="E11" s="3"/>
      <c r="F11" s="4"/>
      <c r="G11" s="8"/>
      <c r="H11" s="92">
        <f t="shared" si="0"/>
        <v>0</v>
      </c>
      <c r="I11" s="134" t="str">
        <f t="shared" si="1"/>
        <v>*</v>
      </c>
    </row>
    <row r="12" spans="1:9" ht="15.75">
      <c r="A12" s="39"/>
      <c r="B12" s="26" t="s">
        <v>14</v>
      </c>
      <c r="C12" s="63" t="str">
        <f aca="true" t="shared" si="2" ref="C12:C19">IF((D12+E12)&gt;39,(IF(OR(I12&gt;=$I$7,100*E12/(E12+G12)&gt;=$I$7),"MET","NOT MET")),"NA")</f>
        <v>NA</v>
      </c>
      <c r="D12" s="4"/>
      <c r="E12" s="3"/>
      <c r="F12" s="4"/>
      <c r="G12" s="8"/>
      <c r="H12" s="92">
        <f t="shared" si="0"/>
        <v>0</v>
      </c>
      <c r="I12" s="134" t="str">
        <f t="shared" si="1"/>
        <v>*</v>
      </c>
    </row>
    <row r="13" spans="1:9" ht="15.75">
      <c r="A13" s="39"/>
      <c r="B13" s="26" t="s">
        <v>13</v>
      </c>
      <c r="C13" s="63" t="str">
        <f t="shared" si="2"/>
        <v>NA</v>
      </c>
      <c r="D13" s="4"/>
      <c r="E13" s="3"/>
      <c r="F13" s="4"/>
      <c r="G13" s="8"/>
      <c r="H13" s="92">
        <f t="shared" si="0"/>
        <v>0</v>
      </c>
      <c r="I13" s="134" t="str">
        <f t="shared" si="1"/>
        <v>*</v>
      </c>
    </row>
    <row r="14" spans="1:9" ht="15.75">
      <c r="A14" s="39"/>
      <c r="B14" s="26" t="s">
        <v>25</v>
      </c>
      <c r="C14" s="63" t="str">
        <f t="shared" si="2"/>
        <v>NA</v>
      </c>
      <c r="D14" s="4"/>
      <c r="E14" s="3"/>
      <c r="F14" s="4"/>
      <c r="G14" s="8"/>
      <c r="H14" s="92">
        <f t="shared" si="0"/>
        <v>0</v>
      </c>
      <c r="I14" s="134" t="str">
        <f t="shared" si="1"/>
        <v>*</v>
      </c>
    </row>
    <row r="15" spans="1:9" ht="15.75">
      <c r="A15" s="39"/>
      <c r="B15" s="26" t="s">
        <v>26</v>
      </c>
      <c r="C15" s="63" t="str">
        <f t="shared" si="2"/>
        <v>NA</v>
      </c>
      <c r="D15" s="4"/>
      <c r="E15" s="3"/>
      <c r="F15" s="4"/>
      <c r="G15" s="8"/>
      <c r="H15" s="92">
        <f t="shared" si="0"/>
        <v>0</v>
      </c>
      <c r="I15" s="134" t="str">
        <f t="shared" si="1"/>
        <v>*</v>
      </c>
    </row>
    <row r="16" spans="1:9" ht="15.75">
      <c r="A16" s="39"/>
      <c r="B16" s="26" t="s">
        <v>27</v>
      </c>
      <c r="C16" s="63" t="str">
        <f t="shared" si="2"/>
        <v>NA</v>
      </c>
      <c r="D16" s="4"/>
      <c r="E16" s="3"/>
      <c r="F16" s="4"/>
      <c r="G16" s="8"/>
      <c r="H16" s="92">
        <f t="shared" si="0"/>
        <v>0</v>
      </c>
      <c r="I16" s="134" t="str">
        <f t="shared" si="1"/>
        <v>*</v>
      </c>
    </row>
    <row r="17" spans="1:9" ht="15.75">
      <c r="A17" s="39"/>
      <c r="B17" s="26" t="s">
        <v>24</v>
      </c>
      <c r="C17" s="63" t="str">
        <f t="shared" si="2"/>
        <v>NA</v>
      </c>
      <c r="D17" s="4"/>
      <c r="E17" s="3"/>
      <c r="F17" s="4"/>
      <c r="G17" s="8"/>
      <c r="H17" s="92">
        <f t="shared" si="0"/>
        <v>0</v>
      </c>
      <c r="I17" s="134" t="str">
        <f t="shared" si="1"/>
        <v>*</v>
      </c>
    </row>
    <row r="18" spans="1:9" ht="15.75">
      <c r="A18" s="39"/>
      <c r="B18" s="26" t="s">
        <v>28</v>
      </c>
      <c r="C18" s="63" t="str">
        <f t="shared" si="2"/>
        <v>NA</v>
      </c>
      <c r="D18" s="4"/>
      <c r="E18" s="3"/>
      <c r="F18" s="4"/>
      <c r="G18" s="8"/>
      <c r="H18" s="92">
        <f t="shared" si="0"/>
        <v>0</v>
      </c>
      <c r="I18" s="134" t="str">
        <f t="shared" si="1"/>
        <v>*</v>
      </c>
    </row>
    <row r="19" spans="1:9" ht="16.5" thickBot="1">
      <c r="A19" s="39"/>
      <c r="B19" s="30" t="s">
        <v>29</v>
      </c>
      <c r="C19" s="63" t="str">
        <f t="shared" si="2"/>
        <v>NA</v>
      </c>
      <c r="D19" s="6"/>
      <c r="E19" s="5"/>
      <c r="F19" s="6"/>
      <c r="G19" s="9"/>
      <c r="H19" s="93">
        <f t="shared" si="0"/>
        <v>0</v>
      </c>
      <c r="I19" s="135" t="str">
        <f t="shared" si="1"/>
        <v>*</v>
      </c>
    </row>
    <row r="20" spans="1:7" ht="15.75">
      <c r="A20" s="39"/>
      <c r="B20" s="31"/>
      <c r="C20" s="44"/>
      <c r="D20" s="45"/>
      <c r="E20" s="45"/>
      <c r="F20" s="45"/>
      <c r="G20" s="45"/>
    </row>
    <row r="21" spans="1:9" ht="17.25" customHeight="1" thickBot="1">
      <c r="A21" s="39"/>
      <c r="B21" s="39"/>
      <c r="G21" s="178" t="s">
        <v>80</v>
      </c>
      <c r="H21" s="178"/>
      <c r="I21" s="145">
        <v>59</v>
      </c>
    </row>
    <row r="22" spans="1:11" ht="13.5" customHeight="1" thickBot="1">
      <c r="A22" s="161" t="s">
        <v>83</v>
      </c>
      <c r="B22" s="162"/>
      <c r="C22" s="174" t="s">
        <v>16</v>
      </c>
      <c r="D22" s="170" t="s">
        <v>81</v>
      </c>
      <c r="E22" s="171"/>
      <c r="F22" s="170" t="s">
        <v>108</v>
      </c>
      <c r="G22" s="171"/>
      <c r="H22" s="182" t="s">
        <v>63</v>
      </c>
      <c r="I22" s="174" t="s">
        <v>21</v>
      </c>
      <c r="J22" s="174" t="s">
        <v>2</v>
      </c>
      <c r="K22" s="176" t="s">
        <v>19</v>
      </c>
    </row>
    <row r="23" spans="1:11" ht="17.25" customHeight="1" thickBot="1">
      <c r="A23" s="161" t="s">
        <v>16</v>
      </c>
      <c r="B23" s="169"/>
      <c r="C23" s="175"/>
      <c r="D23" s="33" t="s">
        <v>22</v>
      </c>
      <c r="E23" s="33" t="s">
        <v>20</v>
      </c>
      <c r="F23" s="33" t="s">
        <v>22</v>
      </c>
      <c r="G23" s="33" t="s">
        <v>20</v>
      </c>
      <c r="H23" s="183"/>
      <c r="I23" s="179"/>
      <c r="J23" s="179"/>
      <c r="K23" s="177"/>
    </row>
    <row r="24" spans="2:11" ht="12.75">
      <c r="B24" s="25" t="s">
        <v>12</v>
      </c>
      <c r="C24" s="67" t="str">
        <f>IF((D24+F24)&gt;41,(IF(OR(I24&gt;=$I$21,K24&gt;=$I$21),"MET","NOT MET")),"PENDING")</f>
        <v>PENDING</v>
      </c>
      <c r="D24" s="1"/>
      <c r="E24" s="1"/>
      <c r="F24" s="1"/>
      <c r="G24" s="1"/>
      <c r="H24" s="136" t="str">
        <f>IF(ISERROR(100*(E24+G24)/(D24+F24)),"*",IF(AND(((100*(E24+G24)/(D24+F24))+(233*SQRT(0.24/((D24+F24)/2))))&gt;=$I$21,(D24+F24)&gt;=42),"2007-2009",IF(ISNUMBER(((100*(G24/F24))+(233*SQRT(0.24/((D24+F24)/2))))),IF(AND(F24&gt;=21,(D24+F24)&gt;=42,((100*(G24/F24))+(233*SQRT(0.24/((D24+F24)/2))))&gt;$I$21),"2008-2009","2007-2009"),"2007-2009")))</f>
        <v>*</v>
      </c>
      <c r="I24" s="95" t="str">
        <f aca="true" t="shared" si="3" ref="I24:I33">IF(ISERROR(100*(E24+G24)/(D24+F24)),"*",IF(AND(((100*(E24+G24)/(D24+F24))+(233*SQRT(0.24/((D24+F24)/2))))&gt;=$I$21,(D24+F24)&gt;=42),(100*(E24+G24)/(D24+F24)),IF(ISNUMBER(((100*(G24/F24))+(233*SQRT(0.24/((D24+F24)/2))))),IF(AND(F24&gt;=21,(D24+F24)&gt;=42,((100*(G24/F24))+(233*SQRT(0.24/((D24+F24)/2))))&gt;$I$21),(100*(G24/F24)),(100*((E24+G24)/(D24+F24)))),(100*((E24+G24)/(D24+F24))))))</f>
        <v>*</v>
      </c>
      <c r="J24" s="90" t="str">
        <f aca="true" t="shared" si="4" ref="J24:J33">IF((D24+F24)&lt;42,"*",IF(AND(((100*(E24+G24)/(D24+F24))+(233*SQRT(0.24/((D24+F24)/2))))&gt;=$I$21,(D24+F24)&gt;=42),(233*SQRT(0.24/((D24+F24)/2))),IF(ISNUMBER(((100*(G24/F24))+(233*SQRT(0.24/((D24+F24)/2))))),IF(AND(F24&gt;=21,((100*(G24/F24))+(233*SQRT(0.24/((D24+F24)/2))))&gt;$I$21),(233*SQRT(0.24/((D24+F24)/2))),(233*SQRT(0.24/((D24+F24)/2)))),(233*SQRT(0.24/((D24+F24)/2))))))</f>
        <v>*</v>
      </c>
      <c r="K24" s="90" t="str">
        <f aca="true" t="shared" si="5" ref="K24:K33">IF((D24+F24)&gt;41,I24+J24,"*")</f>
        <v>*</v>
      </c>
    </row>
    <row r="25" spans="2:11" ht="12.75">
      <c r="B25" s="26" t="s">
        <v>23</v>
      </c>
      <c r="C25" s="68" t="str">
        <f aca="true" t="shared" si="6" ref="C25:C33">IF((D25+F25)&gt;41,(IF(OR(I25&gt;=$I$21,K25&gt;=$I$21),"MET","NOT MET")),"NA")</f>
        <v>NA</v>
      </c>
      <c r="D25" s="3"/>
      <c r="E25" s="3"/>
      <c r="F25" s="3"/>
      <c r="G25" s="3"/>
      <c r="H25" s="137" t="str">
        <f aca="true" t="shared" si="7" ref="H25:H33">IF(ISERROR(100*(E25+G25)/(D25+F25)),"*",IF(AND(((100*(E25+G25)/(D25+F25))+(233*SQRT(0.24/((D25+F25)/2))))&gt;=$I$21,(D25+F25)&gt;=42),"2007-2009",IF(ISNUMBER(((100*(G25/F25))+(233*SQRT(0.24/((D25+F25)/2))))),IF(AND(F25&gt;=21,(D25+F25)&gt;=42,((100*(G25/F25))+(233*SQRT(0.24/((D25+F25)/2))))&gt;$I$21),"2008-2009","2007-2009"),"2007-2009")))</f>
        <v>*</v>
      </c>
      <c r="I25" s="142" t="str">
        <f t="shared" si="3"/>
        <v>*</v>
      </c>
      <c r="J25" s="91" t="str">
        <f t="shared" si="4"/>
        <v>*</v>
      </c>
      <c r="K25" s="91" t="str">
        <f t="shared" si="5"/>
        <v>*</v>
      </c>
    </row>
    <row r="26" spans="2:11" ht="12.75">
      <c r="B26" s="26" t="s">
        <v>14</v>
      </c>
      <c r="C26" s="68" t="str">
        <f t="shared" si="6"/>
        <v>NA</v>
      </c>
      <c r="D26" s="3"/>
      <c r="E26" s="3"/>
      <c r="F26" s="3"/>
      <c r="G26" s="3"/>
      <c r="H26" s="137" t="str">
        <f t="shared" si="7"/>
        <v>*</v>
      </c>
      <c r="I26" s="142" t="str">
        <f t="shared" si="3"/>
        <v>*</v>
      </c>
      <c r="J26" s="91" t="str">
        <f t="shared" si="4"/>
        <v>*</v>
      </c>
      <c r="K26" s="91" t="str">
        <f t="shared" si="5"/>
        <v>*</v>
      </c>
    </row>
    <row r="27" spans="2:11" ht="12.75">
      <c r="B27" s="26" t="s">
        <v>13</v>
      </c>
      <c r="C27" s="68" t="str">
        <f t="shared" si="6"/>
        <v>NA</v>
      </c>
      <c r="D27" s="3"/>
      <c r="E27" s="3"/>
      <c r="F27" s="3"/>
      <c r="G27" s="3"/>
      <c r="H27" s="137" t="str">
        <f t="shared" si="7"/>
        <v>*</v>
      </c>
      <c r="I27" s="142" t="str">
        <f t="shared" si="3"/>
        <v>*</v>
      </c>
      <c r="J27" s="91" t="str">
        <f t="shared" si="4"/>
        <v>*</v>
      </c>
      <c r="K27" s="91" t="str">
        <f t="shared" si="5"/>
        <v>*</v>
      </c>
    </row>
    <row r="28" spans="2:11" ht="12.75">
      <c r="B28" s="26" t="s">
        <v>25</v>
      </c>
      <c r="C28" s="68" t="str">
        <f t="shared" si="6"/>
        <v>NA</v>
      </c>
      <c r="D28" s="3"/>
      <c r="E28" s="3"/>
      <c r="F28" s="3"/>
      <c r="G28" s="3"/>
      <c r="H28" s="137" t="str">
        <f t="shared" si="7"/>
        <v>*</v>
      </c>
      <c r="I28" s="142" t="str">
        <f t="shared" si="3"/>
        <v>*</v>
      </c>
      <c r="J28" s="91" t="str">
        <f t="shared" si="4"/>
        <v>*</v>
      </c>
      <c r="K28" s="91" t="str">
        <f t="shared" si="5"/>
        <v>*</v>
      </c>
    </row>
    <row r="29" spans="2:11" ht="12.75">
      <c r="B29" s="26" t="s">
        <v>26</v>
      </c>
      <c r="C29" s="68" t="str">
        <f t="shared" si="6"/>
        <v>NA</v>
      </c>
      <c r="D29" s="3"/>
      <c r="E29" s="3"/>
      <c r="F29" s="3"/>
      <c r="G29" s="3"/>
      <c r="H29" s="137" t="str">
        <f t="shared" si="7"/>
        <v>*</v>
      </c>
      <c r="I29" s="142" t="str">
        <f t="shared" si="3"/>
        <v>*</v>
      </c>
      <c r="J29" s="91" t="str">
        <f t="shared" si="4"/>
        <v>*</v>
      </c>
      <c r="K29" s="91" t="str">
        <f t="shared" si="5"/>
        <v>*</v>
      </c>
    </row>
    <row r="30" spans="2:11" ht="12.75">
      <c r="B30" s="26" t="s">
        <v>27</v>
      </c>
      <c r="C30" s="68" t="str">
        <f t="shared" si="6"/>
        <v>NA</v>
      </c>
      <c r="D30" s="3"/>
      <c r="E30" s="3"/>
      <c r="F30" s="3"/>
      <c r="G30" s="3"/>
      <c r="H30" s="137" t="str">
        <f t="shared" si="7"/>
        <v>*</v>
      </c>
      <c r="I30" s="142" t="str">
        <f t="shared" si="3"/>
        <v>*</v>
      </c>
      <c r="J30" s="91" t="str">
        <f t="shared" si="4"/>
        <v>*</v>
      </c>
      <c r="K30" s="91" t="str">
        <f t="shared" si="5"/>
        <v>*</v>
      </c>
    </row>
    <row r="31" spans="2:11" ht="12.75">
      <c r="B31" s="26" t="s">
        <v>24</v>
      </c>
      <c r="C31" s="68" t="str">
        <f t="shared" si="6"/>
        <v>NA</v>
      </c>
      <c r="D31" s="3"/>
      <c r="E31" s="3"/>
      <c r="F31" s="3"/>
      <c r="G31" s="3"/>
      <c r="H31" s="137" t="str">
        <f t="shared" si="7"/>
        <v>*</v>
      </c>
      <c r="I31" s="142" t="str">
        <f t="shared" si="3"/>
        <v>*</v>
      </c>
      <c r="J31" s="91" t="str">
        <f t="shared" si="4"/>
        <v>*</v>
      </c>
      <c r="K31" s="91" t="str">
        <f t="shared" si="5"/>
        <v>*</v>
      </c>
    </row>
    <row r="32" spans="2:11" ht="12.75">
      <c r="B32" s="26" t="s">
        <v>28</v>
      </c>
      <c r="C32" s="68" t="str">
        <f t="shared" si="6"/>
        <v>NA</v>
      </c>
      <c r="D32" s="3"/>
      <c r="E32" s="3"/>
      <c r="F32" s="3"/>
      <c r="G32" s="3"/>
      <c r="H32" s="137" t="str">
        <f t="shared" si="7"/>
        <v>*</v>
      </c>
      <c r="I32" s="142" t="str">
        <f t="shared" si="3"/>
        <v>*</v>
      </c>
      <c r="J32" s="91" t="str">
        <f t="shared" si="4"/>
        <v>*</v>
      </c>
      <c r="K32" s="91" t="str">
        <f t="shared" si="5"/>
        <v>*</v>
      </c>
    </row>
    <row r="33" spans="2:11" ht="13.5" thickBot="1">
      <c r="B33" s="30" t="s">
        <v>29</v>
      </c>
      <c r="C33" s="69" t="str">
        <f t="shared" si="6"/>
        <v>NA</v>
      </c>
      <c r="D33" s="5"/>
      <c r="E33" s="5"/>
      <c r="F33" s="5"/>
      <c r="G33" s="5"/>
      <c r="H33" s="138" t="str">
        <f t="shared" si="7"/>
        <v>*</v>
      </c>
      <c r="I33" s="143" t="str">
        <f t="shared" si="3"/>
        <v>*</v>
      </c>
      <c r="J33" s="94" t="str">
        <f t="shared" si="4"/>
        <v>*</v>
      </c>
      <c r="K33" s="94" t="str">
        <f t="shared" si="5"/>
        <v>*</v>
      </c>
    </row>
    <row r="34" ht="13.5" customHeight="1" thickBot="1"/>
    <row r="35" spans="1:13" ht="13.5" customHeight="1" thickBot="1">
      <c r="A35" s="148" t="s">
        <v>83</v>
      </c>
      <c r="B35" s="168"/>
      <c r="C35" s="174" t="s">
        <v>18</v>
      </c>
      <c r="D35" s="172" t="s">
        <v>1</v>
      </c>
      <c r="E35" s="173"/>
      <c r="F35" s="180" t="s">
        <v>42</v>
      </c>
      <c r="G35" s="174" t="s">
        <v>17</v>
      </c>
      <c r="H35" s="46"/>
      <c r="I35" s="47"/>
      <c r="M35" s="28"/>
    </row>
    <row r="36" spans="1:8" ht="25.5" customHeight="1" thickBot="1">
      <c r="A36" s="148" t="s">
        <v>18</v>
      </c>
      <c r="B36" s="168"/>
      <c r="C36" s="175"/>
      <c r="D36" s="141" t="s">
        <v>82</v>
      </c>
      <c r="E36" s="141" t="s">
        <v>107</v>
      </c>
      <c r="F36" s="181"/>
      <c r="G36" s="179"/>
      <c r="H36" s="46"/>
    </row>
    <row r="37" spans="2:8" ht="12.75">
      <c r="B37" s="25" t="s">
        <v>12</v>
      </c>
      <c r="C37" s="139" t="str">
        <f aca="true" t="shared" si="8" ref="C37:C46">IF((D24+F24)&gt;41,(IF(C24="MET","NA",IF(F37&gt;=G37,"MET","NOT MET"))),"NA")</f>
        <v>NA</v>
      </c>
      <c r="D37" s="90" t="str">
        <f aca="true" t="shared" si="9" ref="D37:D46">IF(ISERROR(100*(E24/D24)),"*",100*(E24/D24))</f>
        <v>*</v>
      </c>
      <c r="E37" s="90" t="str">
        <f aca="true" t="shared" si="10" ref="E37:E46">IF(ISERROR(100*(G24/F24)),"*",100*(G24/F24))</f>
        <v>*</v>
      </c>
      <c r="F37" s="90" t="str">
        <f aca="true" t="shared" si="11" ref="F37:F46">IF(ISERROR(E37-D37),"*",E37-D37)</f>
        <v>*</v>
      </c>
      <c r="G37" s="90" t="str">
        <f aca="true" t="shared" si="12" ref="G37:G46">IF((D24+F24)&gt;41,(100-D37)/10," *")</f>
        <v> *</v>
      </c>
      <c r="H37" s="76"/>
    </row>
    <row r="38" spans="2:8" ht="12.75">
      <c r="B38" s="26" t="s">
        <v>23</v>
      </c>
      <c r="C38" s="139" t="str">
        <f t="shared" si="8"/>
        <v>NA</v>
      </c>
      <c r="D38" s="91" t="str">
        <f t="shared" si="9"/>
        <v>*</v>
      </c>
      <c r="E38" s="91" t="str">
        <f t="shared" si="10"/>
        <v>*</v>
      </c>
      <c r="F38" s="91" t="str">
        <f t="shared" si="11"/>
        <v>*</v>
      </c>
      <c r="G38" s="91" t="str">
        <f t="shared" si="12"/>
        <v> *</v>
      </c>
      <c r="H38" s="76"/>
    </row>
    <row r="39" spans="2:8" ht="12.75">
      <c r="B39" s="26" t="s">
        <v>14</v>
      </c>
      <c r="C39" s="139" t="str">
        <f t="shared" si="8"/>
        <v>NA</v>
      </c>
      <c r="D39" s="91" t="str">
        <f t="shared" si="9"/>
        <v>*</v>
      </c>
      <c r="E39" s="91" t="str">
        <f t="shared" si="10"/>
        <v>*</v>
      </c>
      <c r="F39" s="91" t="str">
        <f t="shared" si="11"/>
        <v>*</v>
      </c>
      <c r="G39" s="91" t="str">
        <f t="shared" si="12"/>
        <v> *</v>
      </c>
      <c r="H39" s="76"/>
    </row>
    <row r="40" spans="2:8" ht="12.75">
      <c r="B40" s="26" t="s">
        <v>13</v>
      </c>
      <c r="C40" s="139" t="str">
        <f t="shared" si="8"/>
        <v>NA</v>
      </c>
      <c r="D40" s="91" t="str">
        <f t="shared" si="9"/>
        <v>*</v>
      </c>
      <c r="E40" s="91" t="str">
        <f t="shared" si="10"/>
        <v>*</v>
      </c>
      <c r="F40" s="91" t="str">
        <f t="shared" si="11"/>
        <v>*</v>
      </c>
      <c r="G40" s="91" t="str">
        <f t="shared" si="12"/>
        <v> *</v>
      </c>
      <c r="H40" s="76"/>
    </row>
    <row r="41" spans="2:8" ht="12.75">
      <c r="B41" s="26" t="s">
        <v>25</v>
      </c>
      <c r="C41" s="139" t="str">
        <f t="shared" si="8"/>
        <v>NA</v>
      </c>
      <c r="D41" s="91" t="str">
        <f t="shared" si="9"/>
        <v>*</v>
      </c>
      <c r="E41" s="91" t="str">
        <f t="shared" si="10"/>
        <v>*</v>
      </c>
      <c r="F41" s="91" t="str">
        <f t="shared" si="11"/>
        <v>*</v>
      </c>
      <c r="G41" s="91" t="str">
        <f t="shared" si="12"/>
        <v> *</v>
      </c>
      <c r="H41" s="76"/>
    </row>
    <row r="42" spans="2:8" ht="12.75">
      <c r="B42" s="26" t="s">
        <v>26</v>
      </c>
      <c r="C42" s="139" t="str">
        <f t="shared" si="8"/>
        <v>NA</v>
      </c>
      <c r="D42" s="91" t="str">
        <f t="shared" si="9"/>
        <v>*</v>
      </c>
      <c r="E42" s="91" t="str">
        <f t="shared" si="10"/>
        <v>*</v>
      </c>
      <c r="F42" s="91" t="str">
        <f t="shared" si="11"/>
        <v>*</v>
      </c>
      <c r="G42" s="91" t="str">
        <f t="shared" si="12"/>
        <v> *</v>
      </c>
      <c r="H42" s="76"/>
    </row>
    <row r="43" spans="2:8" ht="12.75">
      <c r="B43" s="26" t="s">
        <v>27</v>
      </c>
      <c r="C43" s="139" t="str">
        <f t="shared" si="8"/>
        <v>NA</v>
      </c>
      <c r="D43" s="91" t="str">
        <f t="shared" si="9"/>
        <v>*</v>
      </c>
      <c r="E43" s="91" t="str">
        <f t="shared" si="10"/>
        <v>*</v>
      </c>
      <c r="F43" s="91" t="str">
        <f t="shared" si="11"/>
        <v>*</v>
      </c>
      <c r="G43" s="91" t="str">
        <f t="shared" si="12"/>
        <v> *</v>
      </c>
      <c r="H43" s="76"/>
    </row>
    <row r="44" spans="2:8" ht="12.75">
      <c r="B44" s="26" t="s">
        <v>24</v>
      </c>
      <c r="C44" s="139" t="str">
        <f t="shared" si="8"/>
        <v>NA</v>
      </c>
      <c r="D44" s="91" t="str">
        <f t="shared" si="9"/>
        <v>*</v>
      </c>
      <c r="E44" s="91" t="str">
        <f t="shared" si="10"/>
        <v>*</v>
      </c>
      <c r="F44" s="91" t="str">
        <f t="shared" si="11"/>
        <v>*</v>
      </c>
      <c r="G44" s="91" t="str">
        <f t="shared" si="12"/>
        <v> *</v>
      </c>
      <c r="H44" s="76"/>
    </row>
    <row r="45" spans="2:8" ht="12.75">
      <c r="B45" s="26" t="s">
        <v>28</v>
      </c>
      <c r="C45" s="139" t="str">
        <f t="shared" si="8"/>
        <v>NA</v>
      </c>
      <c r="D45" s="91" t="str">
        <f t="shared" si="9"/>
        <v>*</v>
      </c>
      <c r="E45" s="91" t="str">
        <f t="shared" si="10"/>
        <v>*</v>
      </c>
      <c r="F45" s="91" t="str">
        <f t="shared" si="11"/>
        <v>*</v>
      </c>
      <c r="G45" s="91" t="str">
        <f t="shared" si="12"/>
        <v> *</v>
      </c>
      <c r="H45" s="76"/>
    </row>
    <row r="46" spans="2:8" ht="13.5" thickBot="1">
      <c r="B46" s="30" t="s">
        <v>29</v>
      </c>
      <c r="C46" s="140" t="str">
        <f t="shared" si="8"/>
        <v>NA</v>
      </c>
      <c r="D46" s="94" t="str">
        <f t="shared" si="9"/>
        <v>*</v>
      </c>
      <c r="E46" s="94" t="str">
        <f t="shared" si="10"/>
        <v>*</v>
      </c>
      <c r="F46" s="94" t="str">
        <f t="shared" si="11"/>
        <v>*</v>
      </c>
      <c r="G46" s="94" t="str">
        <f t="shared" si="12"/>
        <v> *</v>
      </c>
      <c r="H46" s="76"/>
    </row>
  </sheetData>
  <sheetProtection sheet="1" objects="1" scenarios="1"/>
  <mergeCells count="24">
    <mergeCell ref="K22:K23"/>
    <mergeCell ref="J22:J23"/>
    <mergeCell ref="I22:I23"/>
    <mergeCell ref="H22:H23"/>
    <mergeCell ref="A2:I2"/>
    <mergeCell ref="A1:I1"/>
    <mergeCell ref="G4:I4"/>
    <mergeCell ref="C8:C9"/>
    <mergeCell ref="A9:B9"/>
    <mergeCell ref="D8:E8"/>
    <mergeCell ref="A36:B36"/>
    <mergeCell ref="A23:B23"/>
    <mergeCell ref="A35:B35"/>
    <mergeCell ref="D22:E22"/>
    <mergeCell ref="A22:B22"/>
    <mergeCell ref="C22:C23"/>
    <mergeCell ref="C35:C36"/>
    <mergeCell ref="G35:G36"/>
    <mergeCell ref="F35:F36"/>
    <mergeCell ref="D35:E35"/>
    <mergeCell ref="F22:G22"/>
    <mergeCell ref="F8:G8"/>
    <mergeCell ref="F7:H7"/>
    <mergeCell ref="G21:H21"/>
  </mergeCells>
  <conditionalFormatting sqref="C37:C46 C24:C33 C10:C20">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Z89"/>
  <sheetViews>
    <sheetView zoomScalePageLayoutView="0" workbookViewId="0" topLeftCell="A1">
      <selection activeCell="D22" sqref="D22:E22"/>
    </sheetView>
  </sheetViews>
  <sheetFormatPr defaultColWidth="9.140625" defaultRowHeight="12.75"/>
  <cols>
    <col min="1" max="1" width="0.9921875" style="10" customWidth="1"/>
    <col min="2" max="2" width="28.7109375" style="10" customWidth="1"/>
    <col min="3" max="3" width="10.8515625" style="10" customWidth="1"/>
    <col min="4" max="4" width="8.57421875" style="10" customWidth="1"/>
    <col min="5" max="5" width="7.421875" style="10" customWidth="1"/>
    <col min="6" max="6" width="7.57421875" style="10" customWidth="1"/>
    <col min="7" max="7" width="8.00390625" style="10" customWidth="1"/>
    <col min="8" max="8" width="10.7109375" style="10" customWidth="1"/>
    <col min="9" max="9" width="5.7109375" style="10" customWidth="1"/>
    <col min="10" max="10" width="7.28125" style="10" customWidth="1"/>
    <col min="11" max="11" width="7.57421875" style="10" customWidth="1"/>
    <col min="12" max="12" width="10.28125" style="10" customWidth="1"/>
    <col min="13" max="16384" width="9.140625" style="10" customWidth="1"/>
  </cols>
  <sheetData>
    <row r="1" spans="1:26" s="15" customFormat="1" ht="21" customHeight="1">
      <c r="A1" s="150" t="s">
        <v>106</v>
      </c>
      <c r="B1" s="151"/>
      <c r="C1" s="151"/>
      <c r="D1" s="151"/>
      <c r="E1" s="151"/>
      <c r="F1" s="151"/>
      <c r="G1" s="151"/>
      <c r="H1" s="151"/>
      <c r="I1" s="34"/>
      <c r="J1" s="34"/>
      <c r="K1" s="34"/>
      <c r="L1" s="34"/>
      <c r="M1" s="34"/>
      <c r="N1" s="34"/>
      <c r="O1" s="34"/>
      <c r="P1" s="34"/>
      <c r="Q1" s="34"/>
      <c r="R1" s="34"/>
      <c r="S1" s="34"/>
      <c r="T1" s="34"/>
      <c r="U1" s="34"/>
      <c r="V1" s="34"/>
      <c r="W1" s="34"/>
      <c r="X1" s="34"/>
      <c r="Y1" s="34"/>
      <c r="Z1" s="48"/>
    </row>
    <row r="2" spans="1:26" s="15" customFormat="1" ht="18" customHeight="1">
      <c r="A2" s="153" t="s">
        <v>50</v>
      </c>
      <c r="B2" s="153"/>
      <c r="C2" s="153"/>
      <c r="D2" s="153"/>
      <c r="E2" s="153"/>
      <c r="F2" s="153"/>
      <c r="G2" s="153"/>
      <c r="H2" s="153"/>
      <c r="I2" s="34"/>
      <c r="J2" s="34"/>
      <c r="K2" s="34"/>
      <c r="L2" s="34"/>
      <c r="M2" s="34"/>
      <c r="N2" s="34"/>
      <c r="O2" s="34"/>
      <c r="P2" s="34"/>
      <c r="Q2" s="34"/>
      <c r="R2" s="34"/>
      <c r="S2" s="34"/>
      <c r="T2" s="34"/>
      <c r="U2" s="34"/>
      <c r="V2" s="34"/>
      <c r="W2" s="34"/>
      <c r="X2" s="34"/>
      <c r="Y2" s="34"/>
      <c r="Z2" s="48"/>
    </row>
    <row r="3" spans="1:13" s="15" customFormat="1" ht="16.5" customHeight="1">
      <c r="A3" s="155" t="s">
        <v>4</v>
      </c>
      <c r="B3" s="156"/>
      <c r="C3" s="205" t="str">
        <f>' Summary DISTRICT'!$B$3</f>
        <v>Evergreen SD</v>
      </c>
      <c r="D3" s="205"/>
      <c r="E3" s="205"/>
      <c r="F3" s="205"/>
      <c r="G3" s="205"/>
      <c r="H3" s="205"/>
      <c r="I3" s="18"/>
      <c r="J3" s="18"/>
      <c r="K3" s="18"/>
      <c r="L3" s="18"/>
      <c r="M3" s="18"/>
    </row>
    <row r="4" spans="1:13" s="15" customFormat="1" ht="9" customHeight="1">
      <c r="A4" s="12"/>
      <c r="B4" s="74"/>
      <c r="C4" s="13"/>
      <c r="D4" s="13"/>
      <c r="E4" s="13"/>
      <c r="F4" s="13"/>
      <c r="G4" s="13"/>
      <c r="H4" s="13"/>
      <c r="I4" s="18"/>
      <c r="J4" s="18"/>
      <c r="K4" s="18"/>
      <c r="L4" s="18"/>
      <c r="M4" s="18"/>
    </row>
    <row r="5" spans="2:12" s="15" customFormat="1" ht="9.75" customHeight="1" thickBot="1">
      <c r="B5" s="12"/>
      <c r="C5" s="13"/>
      <c r="D5" s="87"/>
      <c r="E5" s="18"/>
      <c r="F5" s="18"/>
      <c r="G5" s="18"/>
      <c r="H5" s="18"/>
      <c r="I5" s="18"/>
      <c r="J5" s="18"/>
      <c r="K5" s="18"/>
      <c r="L5" s="18"/>
    </row>
    <row r="6" spans="1:7" ht="31.5" customHeight="1" thickBot="1">
      <c r="A6" s="152" t="s">
        <v>115</v>
      </c>
      <c r="B6" s="152"/>
      <c r="C6" s="85" t="s">
        <v>116</v>
      </c>
      <c r="D6" s="214" t="s">
        <v>117</v>
      </c>
      <c r="E6" s="215"/>
      <c r="F6" s="216" t="s">
        <v>118</v>
      </c>
      <c r="G6" s="217"/>
    </row>
    <row r="7" spans="1:7" ht="12.75">
      <c r="A7" s="218" t="s">
        <v>12</v>
      </c>
      <c r="B7" s="219"/>
      <c r="C7" s="100" t="str">
        <f aca="true" t="shared" si="0" ref="C7:C16">IF(D7="NOT MET",F7,D7)</f>
        <v>PENDING</v>
      </c>
      <c r="D7" s="220" t="str">
        <f>C22</f>
        <v>PENDING</v>
      </c>
      <c r="E7" s="221"/>
      <c r="F7" s="220" t="str">
        <f>C37</f>
        <v>PENDING</v>
      </c>
      <c r="G7" s="221"/>
    </row>
    <row r="8" spans="1:7" ht="12.75">
      <c r="A8" s="195" t="s">
        <v>23</v>
      </c>
      <c r="B8" s="196"/>
      <c r="C8" s="101" t="str">
        <f t="shared" si="0"/>
        <v>NA</v>
      </c>
      <c r="D8" s="197" t="str">
        <f>C23</f>
        <v>NA</v>
      </c>
      <c r="E8" s="198"/>
      <c r="F8" s="197" t="str">
        <f>C38</f>
        <v>NA</v>
      </c>
      <c r="G8" s="198"/>
    </row>
    <row r="9" spans="1:7" ht="12.75">
      <c r="A9" s="195" t="s">
        <v>14</v>
      </c>
      <c r="B9" s="196"/>
      <c r="C9" s="101" t="str">
        <f t="shared" si="0"/>
        <v>NA</v>
      </c>
      <c r="D9" s="197" t="str">
        <f aca="true" t="shared" si="1" ref="D9:D16">C24</f>
        <v>NA</v>
      </c>
      <c r="E9" s="198"/>
      <c r="F9" s="197" t="str">
        <f aca="true" t="shared" si="2" ref="F9:F16">C39</f>
        <v>NA</v>
      </c>
      <c r="G9" s="198"/>
    </row>
    <row r="10" spans="1:7" ht="12.75">
      <c r="A10" s="195" t="s">
        <v>13</v>
      </c>
      <c r="B10" s="196"/>
      <c r="C10" s="101" t="str">
        <f t="shared" si="0"/>
        <v>NA</v>
      </c>
      <c r="D10" s="197" t="str">
        <f t="shared" si="1"/>
        <v>NA</v>
      </c>
      <c r="E10" s="198"/>
      <c r="F10" s="197" t="str">
        <f t="shared" si="2"/>
        <v>NA</v>
      </c>
      <c r="G10" s="198"/>
    </row>
    <row r="11" spans="1:7" ht="12.75">
      <c r="A11" s="195" t="s">
        <v>25</v>
      </c>
      <c r="B11" s="196"/>
      <c r="C11" s="101" t="str">
        <f t="shared" si="0"/>
        <v>NA</v>
      </c>
      <c r="D11" s="197" t="str">
        <f t="shared" si="1"/>
        <v>NA</v>
      </c>
      <c r="E11" s="198"/>
      <c r="F11" s="197" t="str">
        <f t="shared" si="2"/>
        <v>NA</v>
      </c>
      <c r="G11" s="198"/>
    </row>
    <row r="12" spans="1:7" ht="12.75">
      <c r="A12" s="195" t="s">
        <v>26</v>
      </c>
      <c r="B12" s="196"/>
      <c r="C12" s="101" t="str">
        <f t="shared" si="0"/>
        <v>NA</v>
      </c>
      <c r="D12" s="197" t="str">
        <f t="shared" si="1"/>
        <v>NA</v>
      </c>
      <c r="E12" s="198"/>
      <c r="F12" s="197" t="str">
        <f t="shared" si="2"/>
        <v>NA</v>
      </c>
      <c r="G12" s="198"/>
    </row>
    <row r="13" spans="1:7" ht="12.75">
      <c r="A13" s="195" t="s">
        <v>27</v>
      </c>
      <c r="B13" s="196"/>
      <c r="C13" s="101" t="str">
        <f t="shared" si="0"/>
        <v>NA</v>
      </c>
      <c r="D13" s="197" t="str">
        <f t="shared" si="1"/>
        <v>NA</v>
      </c>
      <c r="E13" s="198"/>
      <c r="F13" s="197" t="str">
        <f t="shared" si="2"/>
        <v>NA</v>
      </c>
      <c r="G13" s="198"/>
    </row>
    <row r="14" spans="1:7" ht="12.75">
      <c r="A14" s="195" t="s">
        <v>24</v>
      </c>
      <c r="B14" s="196"/>
      <c r="C14" s="101" t="str">
        <f t="shared" si="0"/>
        <v>NA</v>
      </c>
      <c r="D14" s="197" t="str">
        <f t="shared" si="1"/>
        <v>NA</v>
      </c>
      <c r="E14" s="198"/>
      <c r="F14" s="197" t="str">
        <f t="shared" si="2"/>
        <v>NA</v>
      </c>
      <c r="G14" s="198"/>
    </row>
    <row r="15" spans="1:7" ht="12.75">
      <c r="A15" s="195" t="s">
        <v>28</v>
      </c>
      <c r="B15" s="196"/>
      <c r="C15" s="101" t="str">
        <f t="shared" si="0"/>
        <v>NA</v>
      </c>
      <c r="D15" s="197" t="str">
        <f t="shared" si="1"/>
        <v>NA</v>
      </c>
      <c r="E15" s="198"/>
      <c r="F15" s="197" t="str">
        <f t="shared" si="2"/>
        <v>NA</v>
      </c>
      <c r="G15" s="198"/>
    </row>
    <row r="16" spans="1:7" ht="13.5" thickBot="1">
      <c r="A16" s="222" t="s">
        <v>29</v>
      </c>
      <c r="B16" s="223"/>
      <c r="C16" s="102" t="str">
        <f t="shared" si="0"/>
        <v>NA</v>
      </c>
      <c r="D16" s="224" t="str">
        <f t="shared" si="1"/>
        <v>NA</v>
      </c>
      <c r="E16" s="194"/>
      <c r="F16" s="224" t="str">
        <f t="shared" si="2"/>
        <v>NA</v>
      </c>
      <c r="G16" s="194"/>
    </row>
    <row r="17" spans="2:7" ht="12.75">
      <c r="B17" s="28"/>
      <c r="C17" s="28"/>
      <c r="D17" s="28"/>
      <c r="E17" s="28"/>
      <c r="F17" s="28"/>
      <c r="G17" s="28"/>
    </row>
    <row r="18" spans="1:12" s="83" customFormat="1" ht="12.75">
      <c r="A18" s="96"/>
      <c r="B18" s="97"/>
      <c r="C18" s="97"/>
      <c r="D18" s="97"/>
      <c r="E18" s="98"/>
      <c r="F18" s="98"/>
      <c r="G18" s="98"/>
      <c r="H18" s="98"/>
      <c r="I18" s="98"/>
      <c r="J18" s="98"/>
      <c r="K18" s="98"/>
      <c r="L18" s="98"/>
    </row>
    <row r="19" spans="8:12" ht="16.5" thickBot="1">
      <c r="H19" s="99" t="s">
        <v>127</v>
      </c>
      <c r="I19" s="75"/>
      <c r="J19" s="47"/>
      <c r="K19" s="76"/>
      <c r="L19" s="146">
        <v>65</v>
      </c>
    </row>
    <row r="20" spans="1:12" ht="15.75">
      <c r="A20" s="152" t="s">
        <v>119</v>
      </c>
      <c r="B20" s="204"/>
      <c r="C20" s="202" t="s">
        <v>121</v>
      </c>
      <c r="D20" s="237" t="s">
        <v>122</v>
      </c>
      <c r="E20" s="238"/>
      <c r="F20" s="241" t="s">
        <v>123</v>
      </c>
      <c r="G20" s="242"/>
      <c r="H20" s="241" t="s">
        <v>124</v>
      </c>
      <c r="I20" s="242"/>
      <c r="J20" s="242"/>
      <c r="K20" s="242"/>
      <c r="L20" s="77"/>
    </row>
    <row r="21" spans="2:12" ht="25.5" customHeight="1" thickBot="1">
      <c r="B21" s="84" t="s">
        <v>120</v>
      </c>
      <c r="C21" s="203"/>
      <c r="D21" s="239"/>
      <c r="E21" s="240"/>
      <c r="F21" s="243"/>
      <c r="G21" s="243"/>
      <c r="H21" s="225" t="s">
        <v>125</v>
      </c>
      <c r="I21" s="225"/>
      <c r="J21" s="225" t="s">
        <v>126</v>
      </c>
      <c r="K21" s="225"/>
      <c r="L21" s="126" t="s">
        <v>121</v>
      </c>
    </row>
    <row r="22" spans="2:12" ht="12.75">
      <c r="B22" s="25" t="s">
        <v>12</v>
      </c>
      <c r="C22" s="67" t="str">
        <f>IF(D22&gt;39,(IF(L22&gt;=$L$19,"MET","NOT MET")),"PENDING")</f>
        <v>PENDING</v>
      </c>
      <c r="D22" s="245"/>
      <c r="E22" s="246"/>
      <c r="F22" s="233"/>
      <c r="G22" s="233"/>
      <c r="H22" s="230"/>
      <c r="I22" s="230"/>
      <c r="J22" s="226"/>
      <c r="K22" s="227"/>
      <c r="L22" s="106" t="str">
        <f>IF(ISERROR(100*F22/(D22)),"*",100*F22/(D22))</f>
        <v>*</v>
      </c>
    </row>
    <row r="23" spans="2:12" ht="12.75">
      <c r="B23" s="26" t="s">
        <v>23</v>
      </c>
      <c r="C23" s="63" t="str">
        <f>IF(D23&gt;39,(IF(L23&gt;=$L$19,"MET","NOT MET")),"NA")</f>
        <v>NA</v>
      </c>
      <c r="D23" s="235"/>
      <c r="E23" s="236"/>
      <c r="F23" s="234"/>
      <c r="G23" s="234"/>
      <c r="H23" s="231"/>
      <c r="I23" s="231"/>
      <c r="J23" s="228"/>
      <c r="K23" s="229"/>
      <c r="L23" s="108" t="str">
        <f aca="true" t="shared" si="3" ref="L23:L31">IF(ISERROR(100*F23/(D23)),"*",100*F23/(D23))</f>
        <v>*</v>
      </c>
    </row>
    <row r="24" spans="2:12" ht="12.75">
      <c r="B24" s="26" t="s">
        <v>14</v>
      </c>
      <c r="C24" s="63" t="str">
        <f aca="true" t="shared" si="4" ref="C24:C31">IF(D24&gt;39,(IF(L24&gt;=$L$19,"MET","NOT MET")),"NA")</f>
        <v>NA</v>
      </c>
      <c r="D24" s="235"/>
      <c r="E24" s="236"/>
      <c r="F24" s="234"/>
      <c r="G24" s="234"/>
      <c r="H24" s="231"/>
      <c r="I24" s="231"/>
      <c r="J24" s="228"/>
      <c r="K24" s="229"/>
      <c r="L24" s="108" t="str">
        <f t="shared" si="3"/>
        <v>*</v>
      </c>
    </row>
    <row r="25" spans="2:12" ht="12.75">
      <c r="B25" s="26" t="s">
        <v>13</v>
      </c>
      <c r="C25" s="63" t="str">
        <f t="shared" si="4"/>
        <v>NA</v>
      </c>
      <c r="D25" s="235"/>
      <c r="E25" s="236"/>
      <c r="F25" s="234"/>
      <c r="G25" s="234"/>
      <c r="H25" s="231"/>
      <c r="I25" s="231"/>
      <c r="J25" s="228"/>
      <c r="K25" s="229"/>
      <c r="L25" s="108" t="str">
        <f t="shared" si="3"/>
        <v>*</v>
      </c>
    </row>
    <row r="26" spans="2:12" ht="12.75">
      <c r="B26" s="26" t="s">
        <v>25</v>
      </c>
      <c r="C26" s="63" t="str">
        <f t="shared" si="4"/>
        <v>NA</v>
      </c>
      <c r="D26" s="235"/>
      <c r="E26" s="236"/>
      <c r="F26" s="234"/>
      <c r="G26" s="234"/>
      <c r="H26" s="231"/>
      <c r="I26" s="231"/>
      <c r="J26" s="228"/>
      <c r="K26" s="229"/>
      <c r="L26" s="108" t="str">
        <f t="shared" si="3"/>
        <v>*</v>
      </c>
    </row>
    <row r="27" spans="2:12" ht="12.75">
      <c r="B27" s="26" t="s">
        <v>26</v>
      </c>
      <c r="C27" s="63" t="str">
        <f t="shared" si="4"/>
        <v>NA</v>
      </c>
      <c r="D27" s="235"/>
      <c r="E27" s="236"/>
      <c r="F27" s="234"/>
      <c r="G27" s="234"/>
      <c r="H27" s="231"/>
      <c r="I27" s="231"/>
      <c r="J27" s="228"/>
      <c r="K27" s="229"/>
      <c r="L27" s="108" t="str">
        <f t="shared" si="3"/>
        <v>*</v>
      </c>
    </row>
    <row r="28" spans="2:12" ht="12.75">
      <c r="B28" s="26" t="s">
        <v>27</v>
      </c>
      <c r="C28" s="63" t="str">
        <f t="shared" si="4"/>
        <v>NA</v>
      </c>
      <c r="D28" s="235"/>
      <c r="E28" s="236"/>
      <c r="F28" s="234"/>
      <c r="G28" s="234"/>
      <c r="H28" s="231"/>
      <c r="I28" s="231"/>
      <c r="J28" s="228"/>
      <c r="K28" s="229"/>
      <c r="L28" s="108" t="str">
        <f t="shared" si="3"/>
        <v>*</v>
      </c>
    </row>
    <row r="29" spans="2:12" ht="12.75">
      <c r="B29" s="26" t="s">
        <v>24</v>
      </c>
      <c r="C29" s="63" t="str">
        <f t="shared" si="4"/>
        <v>NA</v>
      </c>
      <c r="D29" s="235"/>
      <c r="E29" s="236"/>
      <c r="F29" s="234"/>
      <c r="G29" s="234"/>
      <c r="H29" s="231"/>
      <c r="I29" s="231"/>
      <c r="J29" s="228"/>
      <c r="K29" s="229"/>
      <c r="L29" s="108" t="str">
        <f t="shared" si="3"/>
        <v>*</v>
      </c>
    </row>
    <row r="30" spans="2:12" ht="12.75">
      <c r="B30" s="26" t="s">
        <v>28</v>
      </c>
      <c r="C30" s="63" t="str">
        <f t="shared" si="4"/>
        <v>NA</v>
      </c>
      <c r="D30" s="235"/>
      <c r="E30" s="236"/>
      <c r="F30" s="252"/>
      <c r="G30" s="252"/>
      <c r="H30" s="231"/>
      <c r="I30" s="231"/>
      <c r="J30" s="228"/>
      <c r="K30" s="229"/>
      <c r="L30" s="108" t="str">
        <f t="shared" si="3"/>
        <v>*</v>
      </c>
    </row>
    <row r="31" spans="2:12" ht="13.5" thickBot="1">
      <c r="B31" s="30" t="s">
        <v>29</v>
      </c>
      <c r="C31" s="70" t="str">
        <f t="shared" si="4"/>
        <v>NA</v>
      </c>
      <c r="D31" s="250"/>
      <c r="E31" s="251"/>
      <c r="F31" s="244"/>
      <c r="G31" s="244"/>
      <c r="H31" s="232"/>
      <c r="I31" s="232"/>
      <c r="J31" s="253"/>
      <c r="K31" s="254"/>
      <c r="L31" s="109" t="str">
        <f t="shared" si="3"/>
        <v>*</v>
      </c>
    </row>
    <row r="32" spans="1:12" ht="36.75" customHeight="1">
      <c r="A32" s="247" t="s">
        <v>130</v>
      </c>
      <c r="B32" s="247"/>
      <c r="C32" s="247"/>
      <c r="D32" s="247"/>
      <c r="E32" s="247"/>
      <c r="F32" s="247"/>
      <c r="G32" s="247"/>
      <c r="H32" s="247"/>
      <c r="I32" s="247"/>
      <c r="J32" s="247"/>
      <c r="K32" s="247"/>
      <c r="L32" s="248"/>
    </row>
    <row r="34" spans="8:12" ht="16.5" thickBot="1">
      <c r="H34" s="88" t="s">
        <v>128</v>
      </c>
      <c r="L34" s="147">
        <v>68.1</v>
      </c>
    </row>
    <row r="35" spans="3:12" ht="21.75" customHeight="1" thickBot="1">
      <c r="C35" s="201" t="s">
        <v>30</v>
      </c>
      <c r="D35" s="185" t="s">
        <v>62</v>
      </c>
      <c r="E35" s="186"/>
      <c r="F35" s="186"/>
      <c r="G35" s="186"/>
      <c r="H35" s="185" t="s">
        <v>81</v>
      </c>
      <c r="I35" s="186"/>
      <c r="J35" s="186"/>
      <c r="K35" s="186"/>
      <c r="L35" s="201" t="s">
        <v>129</v>
      </c>
    </row>
    <row r="36" spans="1:12" ht="18" customHeight="1" thickBot="1">
      <c r="A36" s="154" t="s">
        <v>109</v>
      </c>
      <c r="B36" s="200"/>
      <c r="C36" s="175"/>
      <c r="D36" s="89" t="s">
        <v>45</v>
      </c>
      <c r="E36" s="89" t="s">
        <v>32</v>
      </c>
      <c r="F36" s="21" t="s">
        <v>110</v>
      </c>
      <c r="G36" s="89" t="s">
        <v>31</v>
      </c>
      <c r="H36" s="89" t="s">
        <v>45</v>
      </c>
      <c r="I36" s="89" t="s">
        <v>32</v>
      </c>
      <c r="J36" s="21" t="s">
        <v>110</v>
      </c>
      <c r="K36" s="89" t="s">
        <v>31</v>
      </c>
      <c r="L36" s="175"/>
    </row>
    <row r="37" spans="2:12" ht="12.75">
      <c r="B37" s="25" t="s">
        <v>12</v>
      </c>
      <c r="C37" s="63" t="str">
        <f>IF((D37+H37)&gt;83,(IF(OR(K37&gt;=$L$34,L37&gt;=$L$34),"MET","NOT MET")),"PENDING")</f>
        <v>PENDING</v>
      </c>
      <c r="D37" s="110"/>
      <c r="E37" s="110"/>
      <c r="F37" s="111"/>
      <c r="G37" s="106" t="str">
        <f aca="true" t="shared" si="5" ref="G37:G46">IF(ISERROR(100*E37/(E37+F37)),"*",100*E37/(E37+F37))</f>
        <v>*</v>
      </c>
      <c r="H37" s="111"/>
      <c r="I37" s="111"/>
      <c r="J37" s="111"/>
      <c r="K37" s="106" t="str">
        <f>IF(ISERROR(100*I37/(I37+J37)),"*",100*I37/(I37+J37))</f>
        <v>*</v>
      </c>
      <c r="L37" s="107" t="str">
        <f>IF(ISERROR((D37*G37+H37*K37)/(D37+H37)),"*",(D37*G37+H37*K37)/(D37+H37))</f>
        <v>*</v>
      </c>
    </row>
    <row r="38" spans="2:12" ht="12.75">
      <c r="B38" s="26" t="s">
        <v>23</v>
      </c>
      <c r="C38" s="63" t="str">
        <f aca="true" t="shared" si="6" ref="C38:C46">IF((D38+H38)&gt;83,(IF(OR(K38&gt;=$L$34,L38&gt;=$L$34),"MET","NOT MET")),"NA")</f>
        <v>NA</v>
      </c>
      <c r="D38" s="110"/>
      <c r="E38" s="110"/>
      <c r="F38" s="112"/>
      <c r="G38" s="108" t="str">
        <f t="shared" si="5"/>
        <v>*</v>
      </c>
      <c r="H38" s="118"/>
      <c r="I38" s="118"/>
      <c r="J38" s="118"/>
      <c r="K38" s="108" t="str">
        <f aca="true" t="shared" si="7" ref="K38:K46">IF(ISERROR(100*I38/(I38+J38)),"*",100*I38/(I38+J38))</f>
        <v>*</v>
      </c>
      <c r="L38" s="107" t="str">
        <f aca="true" t="shared" si="8" ref="L38:L46">IF(ISERROR((D38*G38+H38*K38)/(D38+H38)),"*",(D38*G38+H38*K38)/(D38+H38))</f>
        <v>*</v>
      </c>
    </row>
    <row r="39" spans="2:12" ht="12.75">
      <c r="B39" s="26" t="s">
        <v>14</v>
      </c>
      <c r="C39" s="63" t="str">
        <f t="shared" si="6"/>
        <v>NA</v>
      </c>
      <c r="D39" s="110"/>
      <c r="E39" s="110"/>
      <c r="F39" s="112"/>
      <c r="G39" s="108" t="str">
        <f t="shared" si="5"/>
        <v>*</v>
      </c>
      <c r="H39" s="118"/>
      <c r="I39" s="118"/>
      <c r="J39" s="118"/>
      <c r="K39" s="108" t="str">
        <f t="shared" si="7"/>
        <v>*</v>
      </c>
      <c r="L39" s="107" t="str">
        <f t="shared" si="8"/>
        <v>*</v>
      </c>
    </row>
    <row r="40" spans="2:12" ht="12.75">
      <c r="B40" s="26" t="s">
        <v>13</v>
      </c>
      <c r="C40" s="63" t="str">
        <f t="shared" si="6"/>
        <v>NA</v>
      </c>
      <c r="D40" s="110"/>
      <c r="E40" s="110"/>
      <c r="F40" s="113"/>
      <c r="G40" s="108" t="str">
        <f t="shared" si="5"/>
        <v>*</v>
      </c>
      <c r="H40" s="118"/>
      <c r="I40" s="118"/>
      <c r="J40" s="118"/>
      <c r="K40" s="108" t="str">
        <f t="shared" si="7"/>
        <v>*</v>
      </c>
      <c r="L40" s="107" t="str">
        <f t="shared" si="8"/>
        <v>*</v>
      </c>
    </row>
    <row r="41" spans="2:12" ht="12.75">
      <c r="B41" s="26" t="s">
        <v>25</v>
      </c>
      <c r="C41" s="63" t="str">
        <f t="shared" si="6"/>
        <v>NA</v>
      </c>
      <c r="D41" s="110"/>
      <c r="E41" s="110"/>
      <c r="F41" s="112"/>
      <c r="G41" s="108" t="str">
        <f t="shared" si="5"/>
        <v>*</v>
      </c>
      <c r="H41" s="118"/>
      <c r="I41" s="118"/>
      <c r="J41" s="118"/>
      <c r="K41" s="108" t="str">
        <f t="shared" si="7"/>
        <v>*</v>
      </c>
      <c r="L41" s="107" t="str">
        <f t="shared" si="8"/>
        <v>*</v>
      </c>
    </row>
    <row r="42" spans="2:12" ht="12.75">
      <c r="B42" s="26" t="s">
        <v>26</v>
      </c>
      <c r="C42" s="63" t="str">
        <f t="shared" si="6"/>
        <v>NA</v>
      </c>
      <c r="D42" s="110"/>
      <c r="E42" s="110"/>
      <c r="F42" s="113"/>
      <c r="G42" s="108" t="str">
        <f t="shared" si="5"/>
        <v>*</v>
      </c>
      <c r="H42" s="118"/>
      <c r="I42" s="118"/>
      <c r="J42" s="118"/>
      <c r="K42" s="108" t="str">
        <f t="shared" si="7"/>
        <v>*</v>
      </c>
      <c r="L42" s="107" t="str">
        <f t="shared" si="8"/>
        <v>*</v>
      </c>
    </row>
    <row r="43" spans="2:12" ht="12.75">
      <c r="B43" s="26" t="s">
        <v>27</v>
      </c>
      <c r="C43" s="63" t="str">
        <f t="shared" si="6"/>
        <v>NA</v>
      </c>
      <c r="D43" s="110"/>
      <c r="E43" s="110"/>
      <c r="F43" s="113"/>
      <c r="G43" s="108" t="str">
        <f t="shared" si="5"/>
        <v>*</v>
      </c>
      <c r="H43" s="113"/>
      <c r="I43" s="118"/>
      <c r="J43" s="113"/>
      <c r="K43" s="108" t="str">
        <f t="shared" si="7"/>
        <v>*</v>
      </c>
      <c r="L43" s="107" t="str">
        <f t="shared" si="8"/>
        <v>*</v>
      </c>
    </row>
    <row r="44" spans="2:12" ht="12.75">
      <c r="B44" s="26" t="s">
        <v>24</v>
      </c>
      <c r="C44" s="63" t="str">
        <f t="shared" si="6"/>
        <v>NA</v>
      </c>
      <c r="D44" s="110"/>
      <c r="E44" s="110"/>
      <c r="F44" s="113"/>
      <c r="G44" s="108" t="str">
        <f t="shared" si="5"/>
        <v>*</v>
      </c>
      <c r="H44" s="113"/>
      <c r="I44" s="118"/>
      <c r="J44" s="113"/>
      <c r="K44" s="108" t="str">
        <f t="shared" si="7"/>
        <v>*</v>
      </c>
      <c r="L44" s="107" t="str">
        <f t="shared" si="8"/>
        <v>*</v>
      </c>
    </row>
    <row r="45" spans="2:12" ht="12.75">
      <c r="B45" s="26" t="s">
        <v>28</v>
      </c>
      <c r="C45" s="63" t="str">
        <f t="shared" si="6"/>
        <v>NA</v>
      </c>
      <c r="D45" s="114"/>
      <c r="E45" s="114"/>
      <c r="F45" s="115"/>
      <c r="G45" s="108" t="str">
        <f t="shared" si="5"/>
        <v>*</v>
      </c>
      <c r="H45" s="115"/>
      <c r="I45" s="115"/>
      <c r="J45" s="115"/>
      <c r="K45" s="108" t="str">
        <f t="shared" si="7"/>
        <v>*</v>
      </c>
      <c r="L45" s="107" t="str">
        <f t="shared" si="8"/>
        <v>*</v>
      </c>
    </row>
    <row r="46" spans="2:12" ht="13.5" thickBot="1">
      <c r="B46" s="30" t="s">
        <v>29</v>
      </c>
      <c r="C46" s="63" t="str">
        <f t="shared" si="6"/>
        <v>NA</v>
      </c>
      <c r="D46" s="116"/>
      <c r="E46" s="116"/>
      <c r="F46" s="117"/>
      <c r="G46" s="109" t="str">
        <f t="shared" si="5"/>
        <v>*</v>
      </c>
      <c r="H46" s="117"/>
      <c r="I46" s="117"/>
      <c r="J46" s="117"/>
      <c r="K46" s="109" t="str">
        <f t="shared" si="7"/>
        <v>*</v>
      </c>
      <c r="L46" s="109" t="str">
        <f t="shared" si="8"/>
        <v>*</v>
      </c>
    </row>
    <row r="47" spans="1:12" ht="24" customHeight="1">
      <c r="A47" s="249" t="s">
        <v>131</v>
      </c>
      <c r="B47" s="249"/>
      <c r="C47" s="249"/>
      <c r="D47" s="249"/>
      <c r="E47" s="249"/>
      <c r="F47" s="249"/>
      <c r="G47" s="249"/>
      <c r="H47" s="249"/>
      <c r="I47" s="249"/>
      <c r="J47" s="249"/>
      <c r="K47" s="249"/>
      <c r="L47" s="249"/>
    </row>
    <row r="49" spans="4:8" ht="16.5" thickBot="1">
      <c r="D49" s="166" t="s">
        <v>58</v>
      </c>
      <c r="E49" s="166"/>
      <c r="F49" s="166"/>
      <c r="G49" s="166"/>
      <c r="H49" s="147">
        <v>92</v>
      </c>
    </row>
    <row r="50" spans="1:8" ht="13.5" thickBot="1">
      <c r="A50" s="208" t="s">
        <v>59</v>
      </c>
      <c r="B50" s="209"/>
      <c r="C50" s="210" t="s">
        <v>54</v>
      </c>
      <c r="D50" s="170" t="s">
        <v>81</v>
      </c>
      <c r="E50" s="171"/>
      <c r="F50" s="170" t="s">
        <v>108</v>
      </c>
      <c r="G50" s="171"/>
      <c r="H50" s="103" t="s">
        <v>7</v>
      </c>
    </row>
    <row r="51" spans="3:8" ht="13.5" thickBot="1">
      <c r="C51" s="211"/>
      <c r="D51" s="103" t="s">
        <v>55</v>
      </c>
      <c r="E51" s="103" t="s">
        <v>56</v>
      </c>
      <c r="F51" s="103" t="s">
        <v>55</v>
      </c>
      <c r="G51" s="104" t="s">
        <v>56</v>
      </c>
      <c r="H51" s="105" t="s">
        <v>57</v>
      </c>
    </row>
    <row r="52" spans="2:8" ht="12.75">
      <c r="B52" s="25" t="s">
        <v>12</v>
      </c>
      <c r="C52" s="67" t="str">
        <f>IF((D52+F52)&gt;=84,(IF(OR(G52&gt;=$H$49,H52&gt;=$H$49),"MET","NOT MET")),"PENDING")</f>
        <v>PENDING</v>
      </c>
      <c r="D52" s="119"/>
      <c r="E52" s="120"/>
      <c r="F52" s="119"/>
      <c r="G52" s="120"/>
      <c r="H52" s="106" t="str">
        <f aca="true" t="shared" si="9" ref="H52:H61">IF(ISERROR(((D52*E52)+(F52*G52))/(D52+F52)),"*",(((D52*E52)+(F52*G52))/(D52+F52)))</f>
        <v>*</v>
      </c>
    </row>
    <row r="53" spans="2:8" ht="12.75">
      <c r="B53" s="26" t="s">
        <v>23</v>
      </c>
      <c r="C53" s="63" t="str">
        <f aca="true" t="shared" si="10" ref="C53:C61">IF((D53+F53)&gt;=84,(IF(OR(G53&gt;=$H$49,H53&gt;=$H$49),"MET","NOT MET")),"NA")</f>
        <v>NA</v>
      </c>
      <c r="D53" s="121"/>
      <c r="E53" s="122"/>
      <c r="F53" s="121"/>
      <c r="G53" s="122"/>
      <c r="H53" s="108" t="str">
        <f t="shared" si="9"/>
        <v>*</v>
      </c>
    </row>
    <row r="54" spans="2:8" ht="12.75">
      <c r="B54" s="26" t="s">
        <v>14</v>
      </c>
      <c r="C54" s="63" t="str">
        <f t="shared" si="10"/>
        <v>NA</v>
      </c>
      <c r="D54" s="121"/>
      <c r="E54" s="122"/>
      <c r="F54" s="121"/>
      <c r="G54" s="122"/>
      <c r="H54" s="108" t="str">
        <f t="shared" si="9"/>
        <v>*</v>
      </c>
    </row>
    <row r="55" spans="2:8" ht="12.75">
      <c r="B55" s="26" t="s">
        <v>13</v>
      </c>
      <c r="C55" s="63" t="str">
        <f t="shared" si="10"/>
        <v>NA</v>
      </c>
      <c r="D55" s="121"/>
      <c r="E55" s="122"/>
      <c r="F55" s="121"/>
      <c r="G55" s="122"/>
      <c r="H55" s="108" t="str">
        <f t="shared" si="9"/>
        <v>*</v>
      </c>
    </row>
    <row r="56" spans="2:8" ht="12.75">
      <c r="B56" s="26" t="s">
        <v>25</v>
      </c>
      <c r="C56" s="63" t="str">
        <f t="shared" si="10"/>
        <v>NA</v>
      </c>
      <c r="D56" s="121"/>
      <c r="E56" s="122"/>
      <c r="F56" s="121"/>
      <c r="G56" s="122"/>
      <c r="H56" s="108" t="str">
        <f t="shared" si="9"/>
        <v>*</v>
      </c>
    </row>
    <row r="57" spans="2:8" ht="12.75">
      <c r="B57" s="26" t="s">
        <v>26</v>
      </c>
      <c r="C57" s="63" t="str">
        <f t="shared" si="10"/>
        <v>NA</v>
      </c>
      <c r="D57" s="121"/>
      <c r="E57" s="122"/>
      <c r="F57" s="121"/>
      <c r="G57" s="122"/>
      <c r="H57" s="108" t="str">
        <f t="shared" si="9"/>
        <v>*</v>
      </c>
    </row>
    <row r="58" spans="2:8" ht="12.75">
      <c r="B58" s="26" t="s">
        <v>27</v>
      </c>
      <c r="C58" s="63" t="str">
        <f t="shared" si="10"/>
        <v>NA</v>
      </c>
      <c r="D58" s="121"/>
      <c r="E58" s="122"/>
      <c r="F58" s="121"/>
      <c r="G58" s="122"/>
      <c r="H58" s="108" t="str">
        <f t="shared" si="9"/>
        <v>*</v>
      </c>
    </row>
    <row r="59" spans="2:8" ht="12.75">
      <c r="B59" s="26" t="s">
        <v>24</v>
      </c>
      <c r="C59" s="63" t="str">
        <f t="shared" si="10"/>
        <v>NA</v>
      </c>
      <c r="D59" s="121"/>
      <c r="E59" s="122"/>
      <c r="F59" s="121"/>
      <c r="G59" s="122"/>
      <c r="H59" s="108" t="str">
        <f t="shared" si="9"/>
        <v>*</v>
      </c>
    </row>
    <row r="60" spans="2:8" ht="12.75">
      <c r="B60" s="26" t="s">
        <v>28</v>
      </c>
      <c r="C60" s="63" t="str">
        <f t="shared" si="10"/>
        <v>NA</v>
      </c>
      <c r="D60" s="121"/>
      <c r="E60" s="122"/>
      <c r="F60" s="121"/>
      <c r="G60" s="122"/>
      <c r="H60" s="108" t="str">
        <f t="shared" si="9"/>
        <v>*</v>
      </c>
    </row>
    <row r="61" spans="2:8" ht="13.5" thickBot="1">
      <c r="B61" s="30" t="s">
        <v>29</v>
      </c>
      <c r="C61" s="70" t="str">
        <f t="shared" si="10"/>
        <v>NA</v>
      </c>
      <c r="D61" s="123"/>
      <c r="E61" s="124"/>
      <c r="F61" s="125"/>
      <c r="G61" s="124"/>
      <c r="H61" s="109" t="str">
        <f t="shared" si="9"/>
        <v>*</v>
      </c>
    </row>
    <row r="62" spans="2:8" ht="7.5" customHeight="1">
      <c r="B62" s="31"/>
      <c r="C62" s="32"/>
      <c r="D62" s="49"/>
      <c r="E62" s="127"/>
      <c r="F62" s="128"/>
      <c r="G62" s="129"/>
      <c r="H62" s="129"/>
    </row>
    <row r="63" spans="4:8" ht="16.5" thickBot="1">
      <c r="D63" s="212" t="s">
        <v>58</v>
      </c>
      <c r="E63" s="212"/>
      <c r="F63" s="212"/>
      <c r="G63" s="212"/>
      <c r="H63" s="147">
        <v>92</v>
      </c>
    </row>
    <row r="64" spans="1:8" ht="13.5" thickBot="1">
      <c r="A64" s="208" t="s">
        <v>60</v>
      </c>
      <c r="B64" s="209"/>
      <c r="C64" s="210" t="s">
        <v>54</v>
      </c>
      <c r="D64" s="170" t="s">
        <v>81</v>
      </c>
      <c r="E64" s="171"/>
      <c r="F64" s="170" t="s">
        <v>108</v>
      </c>
      <c r="G64" s="171"/>
      <c r="H64" s="103" t="s">
        <v>7</v>
      </c>
    </row>
    <row r="65" spans="3:8" ht="13.5" thickBot="1">
      <c r="C65" s="211"/>
      <c r="D65" s="103" t="s">
        <v>55</v>
      </c>
      <c r="E65" s="103" t="s">
        <v>56</v>
      </c>
      <c r="F65" s="103" t="s">
        <v>55</v>
      </c>
      <c r="G65" s="104" t="s">
        <v>56</v>
      </c>
      <c r="H65" s="105" t="s">
        <v>57</v>
      </c>
    </row>
    <row r="66" spans="2:8" ht="12.75">
      <c r="B66" s="25" t="s">
        <v>12</v>
      </c>
      <c r="C66" s="67" t="str">
        <f>IF((D66+F66)&gt;=84,(IF(OR(G66&gt;=$H$63,H66&gt;=$H$63),"MET","NOT MET")),"PENDING")</f>
        <v>PENDING</v>
      </c>
      <c r="D66" s="119"/>
      <c r="E66" s="120"/>
      <c r="F66" s="119"/>
      <c r="G66" s="120"/>
      <c r="H66" s="106" t="str">
        <f aca="true" t="shared" si="11" ref="H66:H75">IF(ISERROR(((D66*E66)+(F66*G66))/(D66+F66)),"*",(((D66*E66)+(F66*G66))/(D66+F66)))</f>
        <v>*</v>
      </c>
    </row>
    <row r="67" spans="2:8" ht="12.75">
      <c r="B67" s="26" t="s">
        <v>23</v>
      </c>
      <c r="C67" s="63" t="str">
        <f aca="true" t="shared" si="12" ref="C67:C75">IF((D67+F67)&gt;=84,(IF(OR(G67&gt;=$H$63,H67&gt;=$H$63),"MET","NOT MET")),"NA")</f>
        <v>NA</v>
      </c>
      <c r="D67" s="121"/>
      <c r="E67" s="122"/>
      <c r="F67" s="121"/>
      <c r="G67" s="122"/>
      <c r="H67" s="108" t="str">
        <f t="shared" si="11"/>
        <v>*</v>
      </c>
    </row>
    <row r="68" spans="2:8" ht="12.75">
      <c r="B68" s="26" t="s">
        <v>14</v>
      </c>
      <c r="C68" s="63" t="str">
        <f t="shared" si="12"/>
        <v>NA</v>
      </c>
      <c r="D68" s="121"/>
      <c r="E68" s="122"/>
      <c r="F68" s="121"/>
      <c r="G68" s="122"/>
      <c r="H68" s="108" t="str">
        <f t="shared" si="11"/>
        <v>*</v>
      </c>
    </row>
    <row r="69" spans="2:8" ht="12.75">
      <c r="B69" s="26" t="s">
        <v>13</v>
      </c>
      <c r="C69" s="63" t="str">
        <f t="shared" si="12"/>
        <v>NA</v>
      </c>
      <c r="D69" s="121"/>
      <c r="E69" s="122"/>
      <c r="F69" s="121"/>
      <c r="G69" s="122"/>
      <c r="H69" s="108" t="str">
        <f t="shared" si="11"/>
        <v>*</v>
      </c>
    </row>
    <row r="70" spans="2:8" ht="12.75">
      <c r="B70" s="26" t="s">
        <v>25</v>
      </c>
      <c r="C70" s="63" t="str">
        <f t="shared" si="12"/>
        <v>NA</v>
      </c>
      <c r="D70" s="121"/>
      <c r="E70" s="122"/>
      <c r="F70" s="121"/>
      <c r="G70" s="122"/>
      <c r="H70" s="108" t="str">
        <f t="shared" si="11"/>
        <v>*</v>
      </c>
    </row>
    <row r="71" spans="2:8" ht="12.75">
      <c r="B71" s="26" t="s">
        <v>26</v>
      </c>
      <c r="C71" s="63" t="str">
        <f t="shared" si="12"/>
        <v>NA</v>
      </c>
      <c r="D71" s="121"/>
      <c r="E71" s="122"/>
      <c r="F71" s="121"/>
      <c r="G71" s="122"/>
      <c r="H71" s="108" t="str">
        <f t="shared" si="11"/>
        <v>*</v>
      </c>
    </row>
    <row r="72" spans="2:8" ht="12.75">
      <c r="B72" s="26" t="s">
        <v>27</v>
      </c>
      <c r="C72" s="63" t="str">
        <f t="shared" si="12"/>
        <v>NA</v>
      </c>
      <c r="D72" s="121"/>
      <c r="E72" s="122"/>
      <c r="F72" s="121"/>
      <c r="G72" s="122"/>
      <c r="H72" s="108" t="str">
        <f t="shared" si="11"/>
        <v>*</v>
      </c>
    </row>
    <row r="73" spans="2:8" ht="12.75">
      <c r="B73" s="26" t="s">
        <v>24</v>
      </c>
      <c r="C73" s="63" t="str">
        <f t="shared" si="12"/>
        <v>NA</v>
      </c>
      <c r="D73" s="121"/>
      <c r="E73" s="122"/>
      <c r="F73" s="121"/>
      <c r="G73" s="122"/>
      <c r="H73" s="108" t="str">
        <f t="shared" si="11"/>
        <v>*</v>
      </c>
    </row>
    <row r="74" spans="2:8" ht="12.75">
      <c r="B74" s="26" t="s">
        <v>28</v>
      </c>
      <c r="C74" s="63" t="str">
        <f t="shared" si="12"/>
        <v>NA</v>
      </c>
      <c r="D74" s="121"/>
      <c r="E74" s="122"/>
      <c r="F74" s="121"/>
      <c r="G74" s="122"/>
      <c r="H74" s="108" t="str">
        <f t="shared" si="11"/>
        <v>*</v>
      </c>
    </row>
    <row r="75" spans="2:8" ht="13.5" thickBot="1">
      <c r="B75" s="30" t="s">
        <v>29</v>
      </c>
      <c r="C75" s="70" t="str">
        <f t="shared" si="12"/>
        <v>NA</v>
      </c>
      <c r="D75" s="123"/>
      <c r="E75" s="124"/>
      <c r="F75" s="125"/>
      <c r="G75" s="124"/>
      <c r="H75" s="109" t="str">
        <f t="shared" si="11"/>
        <v>*</v>
      </c>
    </row>
    <row r="76" ht="13.5" customHeight="1"/>
    <row r="77" ht="13.5" customHeight="1" thickBot="1"/>
    <row r="78" spans="2:12" ht="12.75">
      <c r="B78" s="86" t="s">
        <v>33</v>
      </c>
      <c r="C78" s="207" t="s">
        <v>34</v>
      </c>
      <c r="D78" s="207"/>
      <c r="E78" s="207"/>
      <c r="F78" s="207"/>
      <c r="G78" s="207"/>
      <c r="H78" s="207"/>
      <c r="I78" s="207"/>
      <c r="J78" s="207"/>
      <c r="K78" s="207"/>
      <c r="L78" s="207"/>
    </row>
    <row r="79" spans="2:12" ht="12.75">
      <c r="B79" s="79" t="s">
        <v>15</v>
      </c>
      <c r="C79" s="206" t="s">
        <v>35</v>
      </c>
      <c r="D79" s="206"/>
      <c r="E79" s="206"/>
      <c r="F79" s="206"/>
      <c r="G79" s="206"/>
      <c r="H79" s="206"/>
      <c r="I79" s="206"/>
      <c r="J79" s="206"/>
      <c r="K79" s="206"/>
      <c r="L79" s="206"/>
    </row>
    <row r="80" spans="2:12" ht="12.75">
      <c r="B80" s="79" t="s">
        <v>99</v>
      </c>
      <c r="C80" s="206" t="s">
        <v>36</v>
      </c>
      <c r="D80" s="206"/>
      <c r="E80" s="206"/>
      <c r="F80" s="206"/>
      <c r="G80" s="206"/>
      <c r="H80" s="206"/>
      <c r="I80" s="206"/>
      <c r="J80" s="206"/>
      <c r="K80" s="206"/>
      <c r="L80" s="206"/>
    </row>
    <row r="81" spans="2:12" ht="12.75">
      <c r="B81" s="63" t="s">
        <v>37</v>
      </c>
      <c r="C81" s="206" t="s">
        <v>38</v>
      </c>
      <c r="D81" s="206"/>
      <c r="E81" s="206"/>
      <c r="F81" s="206"/>
      <c r="G81" s="206"/>
      <c r="H81" s="206"/>
      <c r="I81" s="206"/>
      <c r="J81" s="206"/>
      <c r="K81" s="206"/>
      <c r="L81" s="206"/>
    </row>
    <row r="82" spans="2:12" ht="12.75">
      <c r="B82" s="79" t="s">
        <v>5</v>
      </c>
      <c r="C82" s="206" t="s">
        <v>39</v>
      </c>
      <c r="D82" s="206"/>
      <c r="E82" s="206"/>
      <c r="F82" s="206"/>
      <c r="G82" s="206"/>
      <c r="H82" s="206"/>
      <c r="I82" s="206"/>
      <c r="J82" s="206"/>
      <c r="K82" s="206"/>
      <c r="L82" s="206"/>
    </row>
    <row r="83" spans="2:12" ht="12.75" customHeight="1">
      <c r="B83" s="80" t="s">
        <v>40</v>
      </c>
      <c r="C83" s="206" t="s">
        <v>41</v>
      </c>
      <c r="D83" s="206"/>
      <c r="E83" s="206"/>
      <c r="F83" s="206"/>
      <c r="G83" s="206"/>
      <c r="H83" s="206"/>
      <c r="I83" s="206"/>
      <c r="J83" s="206"/>
      <c r="K83" s="206"/>
      <c r="L83" s="206"/>
    </row>
    <row r="84" spans="2:12" ht="12.75" customHeight="1" thickBot="1">
      <c r="B84" s="81" t="s">
        <v>113</v>
      </c>
      <c r="C84" s="213" t="s">
        <v>114</v>
      </c>
      <c r="D84" s="213"/>
      <c r="E84" s="213"/>
      <c r="F84" s="213"/>
      <c r="G84" s="213"/>
      <c r="H84" s="213"/>
      <c r="I84" s="213"/>
      <c r="J84" s="213"/>
      <c r="K84" s="213"/>
      <c r="L84" s="213"/>
    </row>
    <row r="85" ht="13.5" thickBot="1"/>
    <row r="86" spans="1:12" ht="27" customHeight="1" thickBot="1">
      <c r="A86" s="152" t="s">
        <v>46</v>
      </c>
      <c r="B86" s="152"/>
      <c r="C86" s="71" t="s">
        <v>9</v>
      </c>
      <c r="D86" s="199" t="s">
        <v>98</v>
      </c>
      <c r="E86" s="199"/>
      <c r="F86" s="199"/>
      <c r="G86" s="190" t="s">
        <v>6</v>
      </c>
      <c r="H86" s="190"/>
      <c r="I86" s="190"/>
      <c r="J86" s="190" t="s">
        <v>30</v>
      </c>
      <c r="K86" s="190"/>
      <c r="L86" s="191"/>
    </row>
    <row r="87" spans="1:12" ht="13.5" customHeight="1">
      <c r="A87" s="24"/>
      <c r="B87" s="26" t="s">
        <v>62</v>
      </c>
      <c r="C87" s="72"/>
      <c r="D87" s="192"/>
      <c r="E87" s="192"/>
      <c r="F87" s="192"/>
      <c r="G87" s="192"/>
      <c r="H87" s="192"/>
      <c r="I87" s="192"/>
      <c r="J87" s="192"/>
      <c r="K87" s="192"/>
      <c r="L87" s="193"/>
    </row>
    <row r="88" spans="1:12" ht="13.5" customHeight="1">
      <c r="A88" s="24"/>
      <c r="B88" s="26" t="s">
        <v>81</v>
      </c>
      <c r="C88" s="73"/>
      <c r="D88" s="188"/>
      <c r="E88" s="188"/>
      <c r="F88" s="188"/>
      <c r="G88" s="188"/>
      <c r="H88" s="188"/>
      <c r="I88" s="188"/>
      <c r="J88" s="188"/>
      <c r="K88" s="188"/>
      <c r="L88" s="189"/>
    </row>
    <row r="89" spans="1:12" ht="13.5" customHeight="1" thickBot="1">
      <c r="A89" s="24"/>
      <c r="B89" s="26" t="s">
        <v>108</v>
      </c>
      <c r="C89" s="82" t="str">
        <f>' Summary DISTRICT'!$F$3</f>
        <v>PENDING</v>
      </c>
      <c r="D89" s="187" t="str">
        <f>' Summary DISTRICT'!$C$8</f>
        <v>PENDING</v>
      </c>
      <c r="E89" s="187"/>
      <c r="F89" s="187"/>
      <c r="G89" s="187" t="str">
        <f>' Summary DISTRICT'!$D$8</f>
        <v>PENDING</v>
      </c>
      <c r="H89" s="187"/>
      <c r="I89" s="187"/>
      <c r="J89" s="187" t="str">
        <f>$C$7</f>
        <v>PENDING</v>
      </c>
      <c r="K89" s="187"/>
      <c r="L89" s="194"/>
    </row>
  </sheetData>
  <sheetProtection sheet="1"/>
  <mergeCells count="121">
    <mergeCell ref="L35:L36"/>
    <mergeCell ref="A32:L32"/>
    <mergeCell ref="A47:L47"/>
    <mergeCell ref="D29:E29"/>
    <mergeCell ref="D30:E30"/>
    <mergeCell ref="D31:E31"/>
    <mergeCell ref="F30:G30"/>
    <mergeCell ref="J29:K29"/>
    <mergeCell ref="J30:K30"/>
    <mergeCell ref="J31:K31"/>
    <mergeCell ref="D20:E21"/>
    <mergeCell ref="F20:G21"/>
    <mergeCell ref="H20:K20"/>
    <mergeCell ref="F31:G31"/>
    <mergeCell ref="D22:E22"/>
    <mergeCell ref="D23:E23"/>
    <mergeCell ref="D24:E24"/>
    <mergeCell ref="D25:E25"/>
    <mergeCell ref="D26:E26"/>
    <mergeCell ref="D27:E27"/>
    <mergeCell ref="D28:E28"/>
    <mergeCell ref="F25:G25"/>
    <mergeCell ref="F26:G26"/>
    <mergeCell ref="F27:G27"/>
    <mergeCell ref="F28:G28"/>
    <mergeCell ref="F29:G29"/>
    <mergeCell ref="H27:I27"/>
    <mergeCell ref="H28:I28"/>
    <mergeCell ref="H29:I29"/>
    <mergeCell ref="H30:I30"/>
    <mergeCell ref="H31:I31"/>
    <mergeCell ref="F22:G22"/>
    <mergeCell ref="F23:G23"/>
    <mergeCell ref="F24:G24"/>
    <mergeCell ref="H21:I21"/>
    <mergeCell ref="H22:I22"/>
    <mergeCell ref="H23:I23"/>
    <mergeCell ref="H24:I24"/>
    <mergeCell ref="H25:I25"/>
    <mergeCell ref="H26:I26"/>
    <mergeCell ref="J23:K23"/>
    <mergeCell ref="J24:K24"/>
    <mergeCell ref="J25:K25"/>
    <mergeCell ref="J26:K26"/>
    <mergeCell ref="J27:K27"/>
    <mergeCell ref="J28:K28"/>
    <mergeCell ref="A16:B16"/>
    <mergeCell ref="D16:E16"/>
    <mergeCell ref="F16:G16"/>
    <mergeCell ref="J21:K21"/>
    <mergeCell ref="J22:K22"/>
    <mergeCell ref="A14:B14"/>
    <mergeCell ref="D14:E14"/>
    <mergeCell ref="F14:G14"/>
    <mergeCell ref="A15:B15"/>
    <mergeCell ref="D15:E15"/>
    <mergeCell ref="A11:B11"/>
    <mergeCell ref="D11:E11"/>
    <mergeCell ref="F11:G11"/>
    <mergeCell ref="F15:G15"/>
    <mergeCell ref="A12:B12"/>
    <mergeCell ref="D12:E12"/>
    <mergeCell ref="F12:G12"/>
    <mergeCell ref="A13:B13"/>
    <mergeCell ref="D13:E13"/>
    <mergeCell ref="F13:G13"/>
    <mergeCell ref="C84:L84"/>
    <mergeCell ref="A6:B6"/>
    <mergeCell ref="D6:E6"/>
    <mergeCell ref="F6:G6"/>
    <mergeCell ref="A7:B7"/>
    <mergeCell ref="D7:E7"/>
    <mergeCell ref="F7:G7"/>
    <mergeCell ref="A8:B8"/>
    <mergeCell ref="D8:E8"/>
    <mergeCell ref="F8:G8"/>
    <mergeCell ref="A64:B64"/>
    <mergeCell ref="C64:C65"/>
    <mergeCell ref="D64:E64"/>
    <mergeCell ref="F64:G64"/>
    <mergeCell ref="A50:B50"/>
    <mergeCell ref="C50:C51"/>
    <mergeCell ref="D50:E50"/>
    <mergeCell ref="F50:G50"/>
    <mergeCell ref="D63:G63"/>
    <mergeCell ref="C82:L82"/>
    <mergeCell ref="C83:L83"/>
    <mergeCell ref="C78:L78"/>
    <mergeCell ref="C79:L79"/>
    <mergeCell ref="C80:L80"/>
    <mergeCell ref="C81:L81"/>
    <mergeCell ref="A1:H1"/>
    <mergeCell ref="A2:H2"/>
    <mergeCell ref="C20:C21"/>
    <mergeCell ref="A3:B3"/>
    <mergeCell ref="A20:B20"/>
    <mergeCell ref="C3:H3"/>
    <mergeCell ref="F9:G9"/>
    <mergeCell ref="A10:B10"/>
    <mergeCell ref="D10:E10"/>
    <mergeCell ref="F10:G10"/>
    <mergeCell ref="D49:G49"/>
    <mergeCell ref="A9:B9"/>
    <mergeCell ref="D9:E9"/>
    <mergeCell ref="A86:B86"/>
    <mergeCell ref="G86:I86"/>
    <mergeCell ref="G87:I87"/>
    <mergeCell ref="D86:F86"/>
    <mergeCell ref="D87:F87"/>
    <mergeCell ref="A36:B36"/>
    <mergeCell ref="C35:C36"/>
    <mergeCell ref="D35:G35"/>
    <mergeCell ref="H35:K35"/>
    <mergeCell ref="G89:I89"/>
    <mergeCell ref="D89:F89"/>
    <mergeCell ref="D88:F88"/>
    <mergeCell ref="G88:I88"/>
    <mergeCell ref="J88:L88"/>
    <mergeCell ref="J86:L86"/>
    <mergeCell ref="J87:L87"/>
    <mergeCell ref="J89:L89"/>
  </mergeCells>
  <conditionalFormatting sqref="B79:B82 J87:J89 C87:G87 C88:D89 G88:G89 C52:C62 C22:C31 C37:C46 C66:C75 C7:D16 F7:F16">
    <cfRule type="cellIs" priority="7" dxfId="2" operator="equal" stopIfTrue="1">
      <formula>"MET"</formula>
    </cfRule>
    <cfRule type="cellIs" priority="8" dxfId="1" operator="equal" stopIfTrue="1">
      <formula>"NOT MET"</formula>
    </cfRule>
    <cfRule type="cellIs" priority="9" dxfId="0" operator="equal" stopIfTrue="1">
      <formula>"NA"</formula>
    </cfRule>
  </conditionalFormatting>
  <printOptions/>
  <pageMargins left="0.4" right="0.4" top="0.5" bottom="0.5" header="0.5" footer="0.5"/>
  <pageSetup fitToHeight="1" fitToWidth="1" horizontalDpi="600" verticalDpi="600" orientation="portrait" scale="94"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2007-03-14T23:00:06Z</cp:lastPrinted>
  <dcterms:created xsi:type="dcterms:W3CDTF">2003-06-13T17:31:43Z</dcterms:created>
  <dcterms:modified xsi:type="dcterms:W3CDTF">2010-07-08T19:01:27Z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2010-07-08T00:00:00Z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