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outchj\OneDrive - ODE\OneDrive - Oregon Department of Education\IDEA\Awards\2022-23\Estimates\"/>
    </mc:Choice>
  </mc:AlternateContent>
  <bookViews>
    <workbookView xWindow="0" yWindow="0" windowWidth="28800" windowHeight="12300" tabRatio="692"/>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2" i="12" l="1"/>
  <c r="C6" i="13" s="1"/>
  <c r="H202" i="11"/>
  <c r="B202" i="14" s="1"/>
  <c r="B6" i="13" l="1"/>
  <c r="D6" i="13" s="1"/>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B2" i="14" s="1"/>
  <c r="H3" i="11"/>
  <c r="B3" i="14" s="1"/>
  <c r="H4" i="11"/>
  <c r="B4" i="14" s="1"/>
  <c r="H5" i="11"/>
  <c r="B5" i="14" s="1"/>
  <c r="H6" i="11"/>
  <c r="B6" i="14" s="1"/>
  <c r="H7" i="11"/>
  <c r="B7" i="14" s="1"/>
  <c r="H8" i="11"/>
  <c r="B8" i="14" s="1"/>
  <c r="H9" i="11"/>
  <c r="B9" i="14" s="1"/>
  <c r="H10" i="11"/>
  <c r="B10" i="14" s="1"/>
  <c r="H11" i="11"/>
  <c r="B11" i="14" s="1"/>
  <c r="H12" i="11"/>
  <c r="B12" i="14" s="1"/>
  <c r="H13" i="11"/>
  <c r="B13" i="14" s="1"/>
  <c r="H14" i="11"/>
  <c r="B14" i="14" s="1"/>
  <c r="H15" i="11"/>
  <c r="B15" i="14" s="1"/>
  <c r="H16" i="11"/>
  <c r="B16" i="14" s="1"/>
  <c r="H17" i="11"/>
  <c r="B17" i="14" s="1"/>
  <c r="H18" i="11"/>
  <c r="B18" i="14" s="1"/>
  <c r="H19" i="11"/>
  <c r="B19" i="14" s="1"/>
  <c r="H20" i="11"/>
  <c r="B20" i="14" s="1"/>
  <c r="H21" i="11"/>
  <c r="B21" i="14" s="1"/>
  <c r="H22" i="11"/>
  <c r="B22" i="14" s="1"/>
  <c r="H23" i="11"/>
  <c r="B23" i="14" s="1"/>
  <c r="H24" i="11"/>
  <c r="B24" i="14" s="1"/>
  <c r="H25" i="11"/>
  <c r="B25" i="14" s="1"/>
  <c r="H26" i="11"/>
  <c r="B26" i="14" s="1"/>
  <c r="H27" i="11"/>
  <c r="B27" i="14" s="1"/>
  <c r="H28" i="11"/>
  <c r="B28" i="14" s="1"/>
  <c r="H29" i="11"/>
  <c r="B29" i="14" s="1"/>
  <c r="H30" i="11"/>
  <c r="B30" i="14" s="1"/>
  <c r="H31" i="11"/>
  <c r="B31" i="14" s="1"/>
  <c r="H32" i="11"/>
  <c r="B32" i="14" s="1"/>
  <c r="H33" i="11"/>
  <c r="B33" i="14" s="1"/>
  <c r="H34" i="11"/>
  <c r="B34" i="14" s="1"/>
  <c r="H35" i="11"/>
  <c r="B35" i="14" s="1"/>
  <c r="H36" i="11"/>
  <c r="B36" i="14" s="1"/>
  <c r="H37" i="11"/>
  <c r="B37" i="14" s="1"/>
  <c r="H38" i="11"/>
  <c r="B38" i="14" s="1"/>
  <c r="H39" i="11"/>
  <c r="B39" i="14" s="1"/>
  <c r="H40" i="11"/>
  <c r="B40" i="14" s="1"/>
  <c r="H41" i="11"/>
  <c r="B41" i="14" s="1"/>
  <c r="H42" i="11"/>
  <c r="B42" i="14" s="1"/>
  <c r="H43" i="11"/>
  <c r="B43" i="14" s="1"/>
  <c r="H44" i="11"/>
  <c r="B44" i="14" s="1"/>
  <c r="H45" i="11"/>
  <c r="B45" i="14" s="1"/>
  <c r="H46" i="11"/>
  <c r="B46" i="14" s="1"/>
  <c r="H47" i="11"/>
  <c r="B47" i="14" s="1"/>
  <c r="H48" i="11"/>
  <c r="B48" i="14" s="1"/>
  <c r="H49" i="11"/>
  <c r="B49" i="14" s="1"/>
  <c r="H50" i="11"/>
  <c r="B50" i="14" s="1"/>
  <c r="H51" i="11"/>
  <c r="B51" i="14" s="1"/>
  <c r="H52" i="11"/>
  <c r="B52" i="14" s="1"/>
  <c r="H53" i="11"/>
  <c r="B53" i="14" s="1"/>
  <c r="H54" i="11"/>
  <c r="B54" i="14" s="1"/>
  <c r="H55" i="11"/>
  <c r="B55" i="14" s="1"/>
  <c r="H56" i="11"/>
  <c r="B56" i="14" s="1"/>
  <c r="H57" i="11"/>
  <c r="B57" i="14" s="1"/>
  <c r="H58" i="11"/>
  <c r="B58" i="14" s="1"/>
  <c r="H59" i="11"/>
  <c r="B59" i="14" s="1"/>
  <c r="H60" i="11"/>
  <c r="B60" i="14" s="1"/>
  <c r="H61" i="11"/>
  <c r="B61" i="14" s="1"/>
  <c r="H62" i="11"/>
  <c r="B62" i="14" s="1"/>
  <c r="H63" i="11"/>
  <c r="B63" i="14" s="1"/>
  <c r="H64" i="11"/>
  <c r="B64" i="14" s="1"/>
  <c r="H65" i="11"/>
  <c r="B65" i="14" s="1"/>
  <c r="H66" i="11"/>
  <c r="B66" i="14" s="1"/>
  <c r="H67" i="11"/>
  <c r="B67" i="14" s="1"/>
  <c r="H68" i="11"/>
  <c r="B68" i="14" s="1"/>
  <c r="H69" i="11"/>
  <c r="B69" i="14" s="1"/>
  <c r="H70" i="11"/>
  <c r="B70" i="14" s="1"/>
  <c r="H71" i="11"/>
  <c r="B71" i="14" s="1"/>
  <c r="H72" i="11"/>
  <c r="B72" i="14" s="1"/>
  <c r="H73" i="11"/>
  <c r="B73" i="14" s="1"/>
  <c r="H74" i="11"/>
  <c r="B74" i="14" s="1"/>
  <c r="H75" i="11"/>
  <c r="B75" i="14" s="1"/>
  <c r="H76" i="11"/>
  <c r="B76" i="14" s="1"/>
  <c r="H77" i="11"/>
  <c r="B77" i="14" s="1"/>
  <c r="H78" i="11"/>
  <c r="B78" i="14" s="1"/>
  <c r="H79" i="11"/>
  <c r="B79" i="14" s="1"/>
  <c r="H80" i="11"/>
  <c r="B80" i="14" s="1"/>
  <c r="H81" i="11"/>
  <c r="B81" i="14" s="1"/>
  <c r="H82" i="11"/>
  <c r="B82" i="14" s="1"/>
  <c r="H83" i="11"/>
  <c r="B83" i="14" s="1"/>
  <c r="H84" i="11"/>
  <c r="B84" i="14" s="1"/>
  <c r="H85" i="11"/>
  <c r="B85" i="14" s="1"/>
  <c r="H86" i="11"/>
  <c r="B86" i="14" s="1"/>
  <c r="H87" i="11"/>
  <c r="B87" i="14" s="1"/>
  <c r="H88" i="11"/>
  <c r="B88" i="14" s="1"/>
  <c r="H89" i="11"/>
  <c r="B89" i="14" s="1"/>
  <c r="H90" i="11"/>
  <c r="B90" i="14" s="1"/>
  <c r="H91" i="11"/>
  <c r="B91" i="14" s="1"/>
  <c r="H92" i="11"/>
  <c r="B92" i="14" s="1"/>
  <c r="H93" i="11"/>
  <c r="B93" i="14" s="1"/>
  <c r="H94" i="11"/>
  <c r="B94" i="14" s="1"/>
  <c r="H95" i="11"/>
  <c r="B95" i="14" s="1"/>
  <c r="H96" i="11"/>
  <c r="B96" i="14" s="1"/>
  <c r="H97" i="11"/>
  <c r="B97" i="14" s="1"/>
  <c r="H98" i="11"/>
  <c r="B98" i="14" s="1"/>
  <c r="H99" i="11"/>
  <c r="B99" i="14" s="1"/>
  <c r="H100" i="11"/>
  <c r="B100" i="14" s="1"/>
  <c r="H101" i="11"/>
  <c r="B101" i="14" s="1"/>
  <c r="H102" i="11"/>
  <c r="B102" i="14" s="1"/>
  <c r="H103" i="11"/>
  <c r="B103" i="14" s="1"/>
  <c r="H104" i="11"/>
  <c r="B104" i="14" s="1"/>
  <c r="H105" i="11"/>
  <c r="B105" i="14" s="1"/>
  <c r="H106" i="11"/>
  <c r="B106" i="14" s="1"/>
  <c r="H107" i="11"/>
  <c r="B107" i="14" s="1"/>
  <c r="H108" i="11"/>
  <c r="B108" i="14" s="1"/>
  <c r="H109" i="11"/>
  <c r="B109" i="14" s="1"/>
  <c r="H110" i="11"/>
  <c r="B110" i="14" s="1"/>
  <c r="H111" i="11"/>
  <c r="B111" i="14" s="1"/>
  <c r="H112" i="11"/>
  <c r="B112" i="14" s="1"/>
  <c r="H113" i="11"/>
  <c r="B113" i="14" s="1"/>
  <c r="H114" i="11"/>
  <c r="B114" i="14" s="1"/>
  <c r="H115" i="11"/>
  <c r="B115" i="14" s="1"/>
  <c r="H116" i="11"/>
  <c r="B116" i="14" s="1"/>
  <c r="H117" i="11"/>
  <c r="B117" i="14" s="1"/>
  <c r="H118" i="11"/>
  <c r="B118" i="14" s="1"/>
  <c r="H119" i="11"/>
  <c r="B119" i="14" s="1"/>
  <c r="H120" i="11"/>
  <c r="B120" i="14" s="1"/>
  <c r="H121" i="11"/>
  <c r="B121" i="14" s="1"/>
  <c r="H122" i="11"/>
  <c r="B122" i="14" s="1"/>
  <c r="H123" i="11"/>
  <c r="B123" i="14" s="1"/>
  <c r="H124" i="11"/>
  <c r="B124" i="14" s="1"/>
  <c r="H125" i="11"/>
  <c r="B125" i="14" s="1"/>
  <c r="H126" i="11"/>
  <c r="B126" i="14" s="1"/>
  <c r="H127" i="11"/>
  <c r="B127" i="14" s="1"/>
  <c r="H128" i="11"/>
  <c r="B128" i="14" s="1"/>
  <c r="H129" i="11"/>
  <c r="B129" i="14" s="1"/>
  <c r="H130" i="11"/>
  <c r="B130" i="14" s="1"/>
  <c r="H131" i="11"/>
  <c r="B131" i="14" s="1"/>
  <c r="H132" i="11"/>
  <c r="B132" i="14" s="1"/>
  <c r="H133" i="11"/>
  <c r="B133" i="14" s="1"/>
  <c r="H134" i="11"/>
  <c r="B134" i="14" s="1"/>
  <c r="H135" i="11"/>
  <c r="B135" i="14" s="1"/>
  <c r="H136" i="11"/>
  <c r="B136" i="14" s="1"/>
  <c r="H137" i="11"/>
  <c r="B137" i="14" s="1"/>
  <c r="H138" i="11"/>
  <c r="B138" i="14" s="1"/>
  <c r="H139" i="11"/>
  <c r="B139" i="14" s="1"/>
  <c r="H140" i="11"/>
  <c r="B140" i="14" s="1"/>
  <c r="H141" i="11"/>
  <c r="B141" i="14" s="1"/>
  <c r="H142" i="11"/>
  <c r="B142" i="14" s="1"/>
  <c r="H143" i="11"/>
  <c r="B143" i="14" s="1"/>
  <c r="H144" i="11"/>
  <c r="B144" i="14" s="1"/>
  <c r="H145" i="11"/>
  <c r="B145" i="14" s="1"/>
  <c r="H146" i="11"/>
  <c r="B146" i="14" s="1"/>
  <c r="H147" i="11"/>
  <c r="B147" i="14" s="1"/>
  <c r="H148" i="11"/>
  <c r="B148" i="14" s="1"/>
  <c r="H149" i="11"/>
  <c r="B149" i="14" s="1"/>
  <c r="H150" i="11"/>
  <c r="B150" i="14" s="1"/>
  <c r="H151" i="11"/>
  <c r="B151" i="14" s="1"/>
  <c r="H152" i="11"/>
  <c r="B152" i="14" s="1"/>
  <c r="H153" i="11"/>
  <c r="B153" i="14" s="1"/>
  <c r="H154" i="11"/>
  <c r="B154" i="14" s="1"/>
  <c r="H155" i="11"/>
  <c r="B155" i="14" s="1"/>
  <c r="H156" i="11"/>
  <c r="B156" i="14" s="1"/>
  <c r="H157" i="11"/>
  <c r="B157" i="14" s="1"/>
  <c r="H158" i="11"/>
  <c r="B158" i="14" s="1"/>
  <c r="H159" i="11"/>
  <c r="B159" i="14" s="1"/>
  <c r="H160" i="11"/>
  <c r="B160" i="14" s="1"/>
  <c r="H161" i="11"/>
  <c r="B161" i="14" s="1"/>
  <c r="H162" i="11"/>
  <c r="B162" i="14" s="1"/>
  <c r="H163" i="11"/>
  <c r="B163" i="14" s="1"/>
  <c r="H164" i="11"/>
  <c r="B164" i="14" s="1"/>
  <c r="H165" i="11"/>
  <c r="B165" i="14" s="1"/>
  <c r="H166" i="11"/>
  <c r="B166" i="14" s="1"/>
  <c r="H167" i="11"/>
  <c r="B167" i="14" s="1"/>
  <c r="H168" i="11"/>
  <c r="B168" i="14" s="1"/>
  <c r="H169" i="11"/>
  <c r="B169" i="14" s="1"/>
  <c r="H170" i="11"/>
  <c r="B170" i="14" s="1"/>
  <c r="H171" i="11"/>
  <c r="B171" i="14" s="1"/>
  <c r="H172" i="11"/>
  <c r="B172" i="14" s="1"/>
  <c r="H173" i="11"/>
  <c r="B173" i="14" s="1"/>
  <c r="H174" i="11"/>
  <c r="B174" i="14" s="1"/>
  <c r="H175" i="11"/>
  <c r="B175" i="14" s="1"/>
  <c r="H176" i="11"/>
  <c r="B176" i="14" s="1"/>
  <c r="H177" i="11"/>
  <c r="B177" i="14" s="1"/>
  <c r="H178" i="11"/>
  <c r="B178" i="14" s="1"/>
  <c r="H179" i="11"/>
  <c r="B179" i="14" s="1"/>
  <c r="H180" i="11"/>
  <c r="B180" i="14" s="1"/>
  <c r="H181" i="11"/>
  <c r="B181" i="14" s="1"/>
  <c r="H182" i="11"/>
  <c r="B182" i="14" s="1"/>
  <c r="H183" i="11"/>
  <c r="B183" i="14" s="1"/>
  <c r="H184" i="11"/>
  <c r="B184" i="14" s="1"/>
  <c r="H185" i="11"/>
  <c r="B185" i="14" s="1"/>
  <c r="H186" i="11"/>
  <c r="B186" i="14" s="1"/>
  <c r="H187" i="11"/>
  <c r="B187" i="14" s="1"/>
  <c r="H188" i="11"/>
  <c r="B188" i="14" s="1"/>
  <c r="H189" i="11"/>
  <c r="B189" i="14" s="1"/>
  <c r="H190" i="11"/>
  <c r="B190" i="14" s="1"/>
  <c r="H191" i="11"/>
  <c r="B191" i="14" s="1"/>
  <c r="H192" i="11"/>
  <c r="B192" i="14" s="1"/>
  <c r="H193" i="11"/>
  <c r="B193" i="14" s="1"/>
  <c r="H194" i="11"/>
  <c r="B194" i="14" s="1"/>
  <c r="H195" i="11"/>
  <c r="B195" i="14" s="1"/>
  <c r="H196" i="11"/>
  <c r="B196" i="14" s="1"/>
  <c r="H197" i="11"/>
  <c r="B197" i="14" s="1"/>
  <c r="H198" i="11"/>
  <c r="B198" i="14" s="1"/>
  <c r="H199" i="11"/>
  <c r="B199" i="14" s="1"/>
  <c r="H200" i="11"/>
  <c r="B200" i="14" s="1"/>
  <c r="H201" i="11"/>
  <c r="B201" i="14" s="1"/>
  <c r="B203" i="11"/>
  <c r="C203" i="11"/>
  <c r="B2" i="13" s="1"/>
  <c r="D2" i="13" s="1"/>
  <c r="D203" i="11"/>
  <c r="B3" i="13" s="1"/>
  <c r="D3" i="13" s="1"/>
  <c r="E203" i="11"/>
  <c r="B4" i="13" s="1"/>
  <c r="D4" i="13" s="1"/>
  <c r="F203" i="11"/>
  <c r="B5" i="13" s="1"/>
  <c r="D5" i="13" s="1"/>
  <c r="G203" i="11"/>
  <c r="B7" i="13" s="1"/>
  <c r="D7" i="13" l="1"/>
  <c r="B203" i="14"/>
  <c r="C8" i="13"/>
  <c r="B8" i="13"/>
  <c r="H203" i="12"/>
  <c r="H203" i="11"/>
  <c r="D8" i="13" l="1"/>
</calcChain>
</file>

<file path=xl/sharedStrings.xml><?xml version="1.0" encoding="utf-8"?>
<sst xmlns="http://schemas.openxmlformats.org/spreadsheetml/2006/main" count="673" uniqueCount="256">
  <si>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</si>
  <si>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</si>
  <si>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</si>
  <si>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</si>
  <si>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</si>
  <si>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</si>
  <si>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</si>
  <si>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</si>
  <si>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</si>
  <si>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</si>
  <si>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</si>
  <si>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</si>
  <si>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</si>
  <si>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</si>
  <si>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</si>
  <si>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</si>
  <si>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</si>
  <si>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</si>
  <si>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</si>
  <si>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</si>
  <si>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</si>
  <si>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</si>
  <si>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</si>
  <si>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</si>
  <si>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</si>
  <si>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</si>
  <si>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</si>
  <si>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</si>
  <si>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</si>
  <si>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</si>
  <si>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</si>
  <si>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</si>
  <si>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</si>
  <si>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</si>
  <si>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</si>
  <si>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</si>
  <si>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</si>
  <si>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</si>
  <si>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</si>
  <si>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</si>
  <si>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</si>
  <si>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</si>
  <si>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</si>
  <si>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</si>
  <si>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</si>
  <si>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</si>
  <si>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</si>
  <si>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</si>
  <si>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</si>
  <si>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</si>
  <si>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</si>
  <si>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</si>
  <si>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</si>
  <si>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</si>
  <si>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</si>
  <si>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</si>
  <si>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</si>
  <si>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</si>
  <si>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</si>
  <si>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</si>
  <si>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</si>
  <si>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</si>
  <si>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</si>
  <si>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</si>
  <si>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</si>
  <si>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</si>
  <si>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</si>
  <si>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</si>
  <si>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</si>
  <si>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</si>
  <si>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</si>
  <si>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</si>
  <si>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</si>
  <si>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</si>
  <si>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</si>
  <si>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</si>
  <si>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</si>
  <si>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</si>
  <si>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</si>
  <si>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</si>
  <si>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</si>
  <si>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</si>
  <si>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</si>
  <si>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</si>
  <si>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</si>
  <si>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</si>
  <si>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</si>
  <si>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</si>
  <si>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</si>
  <si>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</si>
  <si>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</si>
  <si>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</si>
  <si>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</si>
  <si>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</si>
  <si>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</si>
  <si>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</si>
  <si>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</si>
  <si>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</si>
  <si>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</si>
  <si>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</si>
  <si>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</si>
  <si>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</si>
  <si>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</si>
  <si>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</si>
  <si>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</si>
  <si>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</si>
  <si>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</si>
  <si>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</si>
  <si>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</si>
  <si>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</si>
  <si>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</si>
  <si>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</si>
  <si>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</si>
  <si>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</si>
  <si>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</si>
  <si>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</si>
  <si>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</si>
  <si>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</si>
  <si>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</si>
  <si>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</si>
  <si>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</si>
  <si>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</si>
  <si>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</si>
  <si>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</si>
  <si>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</si>
  <si>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</si>
  <si>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</si>
  <si>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</si>
  <si>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</si>
  <si>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</si>
  <si>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</si>
  <si>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</si>
  <si>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</si>
  <si>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</si>
  <si>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</si>
  <si>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</si>
  <si>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</si>
  <si>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</si>
  <si>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</si>
  <si>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</si>
  <si>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</si>
  <si>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</si>
  <si>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</si>
  <si>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</si>
  <si>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</si>
  <si>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</si>
  <si>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</si>
  <si>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</si>
  <si>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</si>
  <si>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</si>
  <si>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</si>
  <si>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</si>
  <si>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</si>
  <si>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</si>
  <si>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</si>
  <si>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</si>
  <si>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</si>
  <si>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</si>
  <si>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</si>
  <si>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</si>
  <si>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</si>
  <si>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</si>
  <si>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</si>
  <si>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</si>
  <si>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</si>
  <si>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</si>
  <si>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</si>
  <si>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</si>
  <si>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</si>
  <si>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</si>
  <si>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</si>
  <si>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</si>
  <si>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</si>
  <si>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</si>
  <si>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</si>
  <si>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</si>
  <si>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</si>
  <si>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</si>
  <si>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</si>
  <si>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</si>
  <si>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</si>
  <si>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</si>
  <si>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</si>
  <si>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</si>
  <si>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</si>
  <si>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</si>
  <si>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</si>
  <si>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</si>
  <si>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</si>
  <si>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</si>
  <si>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</si>
  <si>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</si>
  <si>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</si>
  <si>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</si>
  <si>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</si>
  <si>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</si>
  <si>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</si>
  <si>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</si>
  <si>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</si>
  <si>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</si>
  <si>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</si>
  <si>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</si>
  <si>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</si>
  <si>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</si>
  <si>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</si>
  <si>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</si>
  <si>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</si>
  <si>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</si>
  <si>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</si>
  <si>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</si>
  <si>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</si>
  <si>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</si>
  <si>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</si>
  <si>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</si>
  <si>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</si>
  <si>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</si>
  <si>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</si>
  <si>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</si>
  <si>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</si>
  <si>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</si>
  <si>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</si>
  <si>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</si>
  <si>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</si>
  <si>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</si>
  <si>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</si>
  <si>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</si>
  <si>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</si>
  <si>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</si>
  <si>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</si>
  <si>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</si>
  <si>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</si>
  <si>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</si>
  <si>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</si>
  <si>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</si>
  <si>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</si>
  <si>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</si>
  <si>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</si>
  <si>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</si>
  <si>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</si>
  <si>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</si>
  <si>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</si>
  <si>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</si>
  <si>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Questions</t>
  </si>
  <si>
    <t>Please reach out to the IDEA Fiscal Team in the Office of Enhancing Student Opportunities (OESO) with any questions about the information contained in this document.</t>
  </si>
  <si>
    <t>ODE.IDEAFinance@state.or.us</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</si>
  <si>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</si>
  <si>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</si>
  <si>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</si>
  <si>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t>Section 611 Regular</t>
  </si>
  <si>
    <t>Section 619 Regular</t>
  </si>
  <si>
    <t>Maximum CEIS Reg Awd</t>
  </si>
  <si>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</si>
  <si>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</si>
  <si>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r>
      <rPr>
        <b/>
        <sz val="10"/>
        <color theme="1"/>
        <rFont val="Calibri"/>
        <family val="2"/>
        <scheme val="minor"/>
      </rPr>
      <t>MAX CEIS Reg Awd</t>
    </r>
    <r>
      <rPr>
        <sz val="10"/>
        <color theme="1"/>
        <rFont val="Calibri"/>
        <family val="2"/>
        <scheme val="minor"/>
      </rPr>
      <t xml:space="preserve">: The maximum amount a district can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</si>
  <si>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t>New 2022-2023</t>
  </si>
  <si>
    <t>As of the publication of these estimates, April 22, 2022, the U.S. Dept. of Education have not released the 2022-23 estimates to states. We are providing these estimates using the 2021-22 IDEA state award with updated Enrollment, Poverty, and Child Count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</si>
</sst>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5">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xf numFmtId="0" fontId="8" fillId="0" borderId="0" xfId="0" applyFont="1"/>
    <xf numFmtId="44" fontId="8" fillId="0" borderId="0" xfId="0" applyNumberFormat="1" applyFont="1"/>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56">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H203" totalsRowCount="1" headerRowDxfId="55" dataDxfId="54" totalsRowDxfId="53" dataCellStyle="Currency">
  <autoFilter ref="A1:H202"/>
  <tableColumns count="8">
    <tableColumn id="2" name="LEA Name" totalsRowLabel="Total" dataDxfId="52" totalsRowDxfId="51"/>
    <tableColumn id="3" name="District" totalsRowFunction="sum" dataDxfId="50" totalsRowDxfId="49" dataCellStyle="Currency"/>
    <tableColumn id="4" name="Regional" totalsRowFunction="sum" dataDxfId="48" totalsRowDxfId="47" dataCellStyle="Currency"/>
    <tableColumn id="5" name="OSD" totalsRowFunction="sum" dataDxfId="46" totalsRowDxfId="45" dataCellStyle="Currency"/>
    <tableColumn id="6" name="LTCT" totalsRowFunction="sum" dataDxfId="44" totalsRowDxfId="43" dataCellStyle="Currency"/>
    <tableColumn id="7" name="Hospital" totalsRowFunction="sum" dataDxfId="42" totalsRowDxfId="41" dataCellStyle="Currency"/>
    <tableColumn id="9" name="ECSE" totalsRowFunction="sum" dataDxfId="40" totalsRowDxfId="39" dataCellStyle="Currency"/>
    <tableColumn id="10" name="Gross Total" totalsRowFunction="sum" dataDxfId="38" totalsRowDxfId="37"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36" dataDxfId="35" totalsRowDxfId="34" dataCellStyle="Currency">
  <autoFilter ref="A1:H202"/>
  <tableColumns count="8">
    <tableColumn id="2" name="LEA Name" totalsRowLabel="Total" dataDxfId="33" totalsRowDxfId="7"/>
    <tableColumn id="3" name="District" totalsRowFunction="sum" dataDxfId="32" totalsRowDxfId="6" dataCellStyle="Currency"/>
    <tableColumn id="4" name="Regional" totalsRowFunction="sum" dataDxfId="31" totalsRowDxfId="5" dataCellStyle="Currency"/>
    <tableColumn id="5" name="OSD" totalsRowFunction="sum" dataDxfId="30" totalsRowDxfId="4" dataCellStyle="Currency"/>
    <tableColumn id="6" name="LTCT" totalsRowFunction="sum" dataDxfId="29" totalsRowDxfId="3" dataCellStyle="Currency"/>
    <tableColumn id="7" name="Hospital" totalsRowFunction="sum" dataDxfId="28" totalsRowDxfId="2" dataCellStyle="Currency"/>
    <tableColumn id="9" name="ECSE" totalsRowFunction="sum" dataDxfId="27" totalsRowDxfId="1" dataCellStyle="Currency"/>
    <tableColumn id="10" name="Gross Total" totalsRowFunction="sum" dataDxfId="26" totalsRowDxfId="0"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25" dataDxfId="24" totalsRowDxfId="23">
  <autoFilter ref="A1:D7"/>
  <tableColumns count="4">
    <tableColumn id="1" name="Program Name" totalsRowLabel="Total" dataDxfId="22" totalsRowDxfId="21"/>
    <tableColumn id="2" name="Section 611 Regular" totalsRowFunction="sum" dataDxfId="20" totalsRowDxfId="19" dataCellStyle="Currency"/>
    <tableColumn id="3" name="Section 619 Regular" totalsRowFunction="sum" dataDxfId="18" totalsRowDxfId="17" dataCellStyle="Currency"/>
    <tableColumn id="4" name="Total" totalsRowFunction="sum" dataDxfId="16" totalsRowDxfId="15">
      <calculatedColumnFormula>Programs[[#This Row],[Section 611 Regular]]+Programs[[#This Row],[Section 619 Regular]]</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B203" totalsRowCount="1" headerRowDxfId="14" dataDxfId="13" totalsRowDxfId="12">
  <autoFilter ref="A1:B202"/>
  <tableColumns count="2">
    <tableColumn id="1" name="LEA Name" totalsRowLabel="Total" dataDxfId="11" totalsRowDxfId="10"/>
    <tableColumn id="6" name="Maximum CEIS Reg Awd" totalsRowFunction="sum" dataDxfId="9" totalsRowDxfId="8" dataCellStyle="Currency">
      <calculatedColumnFormula>ROUND(SUM(Sect611[[#This Row],[Gross Total]],Sect619[[#This Row],[Gross Total]])*0.15,0)</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3"/>
  <sheetViews>
    <sheetView tabSelected="1" showWhiteSpace="0" zoomScale="115" zoomScaleNormal="115" workbookViewId="0">
      <selection activeCell="B35" sqref="B35"/>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9" t="s">
        <v>168</v>
      </c>
    </row>
    <row r="2" spans="2:2" ht="20.25" thickBot="1" x14ac:dyDescent="0.25">
      <c r="B2" s="10" t="s">
        <v>254</v>
      </c>
    </row>
    <row r="3" spans="2:2" ht="26.25" thickTop="1" x14ac:dyDescent="0.2">
      <c r="B3" s="11" t="s">
        <v>255</v>
      </c>
    </row>
    <row r="4" spans="2:2" ht="3.6" customHeight="1" x14ac:dyDescent="0.2">
      <c r="B4" s="11"/>
    </row>
    <row r="5" spans="2:2" ht="18" thickBot="1" x14ac:dyDescent="0.25">
      <c r="B5" s="12" t="s">
        <v>183</v>
      </c>
    </row>
    <row r="6" spans="2:2" ht="13.5" thickTop="1" x14ac:dyDescent="0.2">
      <c r="B6" s="11" t="s">
        <v>245</v>
      </c>
    </row>
    <row r="7" spans="2:2" x14ac:dyDescent="0.2">
      <c r="B7" s="11" t="s">
        <v>204</v>
      </c>
    </row>
    <row r="8" spans="2:2" x14ac:dyDescent="0.2">
      <c r="B8" s="11" t="s">
        <v>246</v>
      </c>
    </row>
    <row r="9" spans="2:2" ht="12.75" customHeight="1" x14ac:dyDescent="0.2">
      <c r="B9" s="11" t="s">
        <v>247</v>
      </c>
    </row>
    <row r="10" spans="2:2" x14ac:dyDescent="0.2">
      <c r="B10" s="11" t="s">
        <v>205</v>
      </c>
    </row>
    <row r="11" spans="2:2" ht="25.5" x14ac:dyDescent="0.2">
      <c r="B11" s="11" t="s">
        <v>206</v>
      </c>
    </row>
    <row r="12" spans="2:2" ht="3.6" customHeight="1" x14ac:dyDescent="0.2">
      <c r="B12" s="11"/>
    </row>
    <row r="13" spans="2:2" x14ac:dyDescent="0.2">
      <c r="B13" s="19" t="s">
        <v>185</v>
      </c>
    </row>
    <row r="14" spans="2:2" x14ac:dyDescent="0.2">
      <c r="B14" s="13" t="s">
        <v>194</v>
      </c>
    </row>
    <row r="15" spans="2:2" x14ac:dyDescent="0.2">
      <c r="B15" s="13" t="s">
        <v>195</v>
      </c>
    </row>
    <row r="16" spans="2:2" x14ac:dyDescent="0.2">
      <c r="B16" s="13" t="s">
        <v>196</v>
      </c>
    </row>
    <row r="17" spans="2:2" x14ac:dyDescent="0.2">
      <c r="B17" s="13" t="s">
        <v>197</v>
      </c>
    </row>
    <row r="18" spans="2:2" x14ac:dyDescent="0.2">
      <c r="B18" s="13" t="s">
        <v>198</v>
      </c>
    </row>
    <row r="19" spans="2:2" x14ac:dyDescent="0.2">
      <c r="B19" s="13" t="s">
        <v>199</v>
      </c>
    </row>
    <row r="20" spans="2:2" x14ac:dyDescent="0.2">
      <c r="B20" s="13" t="s">
        <v>200</v>
      </c>
    </row>
    <row r="21" spans="2:2" x14ac:dyDescent="0.2">
      <c r="B21" s="13" t="s">
        <v>201</v>
      </c>
    </row>
    <row r="22" spans="2:2" ht="3.6" customHeight="1" x14ac:dyDescent="0.2">
      <c r="B22" s="14"/>
    </row>
    <row r="23" spans="2:2" s="2" customFormat="1" x14ac:dyDescent="0.2">
      <c r="B23" s="20" t="s">
        <v>186</v>
      </c>
    </row>
    <row r="24" spans="2:2" x14ac:dyDescent="0.2">
      <c r="B24" s="13" t="s">
        <v>202</v>
      </c>
    </row>
    <row r="25" spans="2:2" s="2" customFormat="1" x14ac:dyDescent="0.2">
      <c r="B25" s="15" t="s">
        <v>251</v>
      </c>
    </row>
    <row r="26" spans="2:2" x14ac:dyDescent="0.2">
      <c r="B26" s="15" t="s">
        <v>252</v>
      </c>
    </row>
    <row r="27" spans="2:2" x14ac:dyDescent="0.2">
      <c r="B27" s="13" t="s">
        <v>203</v>
      </c>
    </row>
    <row r="28" spans="2:2" ht="3.6" customHeight="1" x14ac:dyDescent="0.2">
      <c r="B28" s="11"/>
    </row>
    <row r="29" spans="2:2" x14ac:dyDescent="0.2">
      <c r="B29" s="19" t="s">
        <v>187</v>
      </c>
    </row>
    <row r="30" spans="2:2" x14ac:dyDescent="0.2">
      <c r="B30" s="13" t="s">
        <v>194</v>
      </c>
    </row>
    <row r="31" spans="2:2" ht="38.25" x14ac:dyDescent="0.2">
      <c r="B31" s="13" t="s">
        <v>253</v>
      </c>
    </row>
    <row r="32" spans="2:2" ht="3.6" customHeight="1" x14ac:dyDescent="0.2">
      <c r="B32" s="11"/>
    </row>
    <row r="33" spans="1:3" ht="18" thickBot="1" x14ac:dyDescent="0.25">
      <c r="B33" s="16" t="s">
        <v>188</v>
      </c>
    </row>
    <row r="34" spans="1:3" ht="30.75" customHeight="1" thickTop="1" x14ac:dyDescent="0.2">
      <c r="B34" s="11" t="s">
        <v>207</v>
      </c>
    </row>
    <row r="35" spans="1:3" ht="30.75" customHeight="1" x14ac:dyDescent="0.2">
      <c r="B35" s="11" t="s">
        <v>189</v>
      </c>
    </row>
    <row r="36" spans="1:3" s="18" customFormat="1" ht="30.75" customHeight="1" x14ac:dyDescent="0.2">
      <c r="A36" s="14"/>
      <c r="B36" s="11" t="s">
        <v>190</v>
      </c>
      <c r="C36" s="14"/>
    </row>
    <row r="37" spans="1:3" ht="30.75" customHeight="1" x14ac:dyDescent="0.2">
      <c r="B37" s="11" t="s">
        <v>191</v>
      </c>
    </row>
    <row r="38" spans="1:3" ht="47.25" customHeight="1" x14ac:dyDescent="0.2">
      <c r="B38" s="11" t="s">
        <v>208</v>
      </c>
    </row>
    <row r="39" spans="1:3" ht="15.75" thickBot="1" x14ac:dyDescent="0.25">
      <c r="B39" s="17" t="s">
        <v>192</v>
      </c>
    </row>
    <row r="40" spans="1:3" ht="25.5" x14ac:dyDescent="0.2">
      <c r="B40" s="11" t="s">
        <v>193</v>
      </c>
    </row>
    <row r="41" spans="1:3" x14ac:dyDescent="0.2">
      <c r="B41" s="1"/>
    </row>
    <row r="42" spans="1:3" ht="20.25" thickBot="1" x14ac:dyDescent="0.35">
      <c r="B42" s="21" t="s">
        <v>242</v>
      </c>
    </row>
    <row r="43" spans="1:3" ht="26.25" thickTop="1" x14ac:dyDescent="0.2">
      <c r="B43" s="1" t="s">
        <v>243</v>
      </c>
    </row>
    <row r="44" spans="1:3" x14ac:dyDescent="0.2">
      <c r="B44" s="22" t="s">
        <v>244</v>
      </c>
    </row>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sheetData>
  <hyperlinks>
    <hyperlink ref="B4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4"/>
  <sheetViews>
    <sheetView workbookViewId="0">
      <pane ySplit="1" topLeftCell="A2" activePane="bottomLeft" state="frozen"/>
      <selection pane="bottomLeft" activeCell="D46" sqref="D46"/>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3999</v>
      </c>
      <c r="C2" s="3">
        <v>0</v>
      </c>
      <c r="D2" s="3">
        <v>0</v>
      </c>
      <c r="E2" s="3">
        <v>0</v>
      </c>
      <c r="F2" s="3">
        <v>0</v>
      </c>
      <c r="G2" s="3">
        <v>0</v>
      </c>
      <c r="H2" s="3">
        <f t="shared" ref="H2:H65" si="0">SUM(B2:G2)</f>
        <v>3999</v>
      </c>
      <c r="I2" s="8"/>
      <c r="J2" s="6"/>
    </row>
    <row r="3" spans="1:10" x14ac:dyDescent="0.2">
      <c r="A3" s="6" t="s">
        <v>106</v>
      </c>
      <c r="B3" s="3">
        <v>54511</v>
      </c>
      <c r="C3" s="3">
        <v>0</v>
      </c>
      <c r="D3" s="3">
        <v>0</v>
      </c>
      <c r="E3" s="3">
        <v>0</v>
      </c>
      <c r="F3" s="3">
        <v>0</v>
      </c>
      <c r="G3" s="3">
        <v>2795</v>
      </c>
      <c r="H3" s="3">
        <f t="shared" si="0"/>
        <v>57306</v>
      </c>
      <c r="I3" s="8"/>
      <c r="J3" s="6"/>
    </row>
    <row r="4" spans="1:10" x14ac:dyDescent="0.2">
      <c r="A4" s="6" t="s">
        <v>5</v>
      </c>
      <c r="B4" s="3">
        <v>96991</v>
      </c>
      <c r="C4" s="3">
        <v>16998</v>
      </c>
      <c r="D4" s="3">
        <v>0</v>
      </c>
      <c r="E4" s="3">
        <v>0</v>
      </c>
      <c r="F4" s="3">
        <v>0</v>
      </c>
      <c r="G4" s="3">
        <v>1000</v>
      </c>
      <c r="H4" s="3">
        <f t="shared" si="0"/>
        <v>114989</v>
      </c>
      <c r="I4" s="8"/>
      <c r="J4" s="6"/>
    </row>
    <row r="5" spans="1:10" x14ac:dyDescent="0.2">
      <c r="A5" s="6" t="s">
        <v>161</v>
      </c>
      <c r="B5" s="3">
        <v>136222</v>
      </c>
      <c r="C5" s="3">
        <v>31648</v>
      </c>
      <c r="D5" s="3">
        <v>0</v>
      </c>
      <c r="E5" s="3">
        <v>0</v>
      </c>
      <c r="F5" s="3">
        <v>0</v>
      </c>
      <c r="G5" s="3">
        <v>15136</v>
      </c>
      <c r="H5" s="3">
        <f t="shared" si="0"/>
        <v>183006</v>
      </c>
      <c r="I5" s="8"/>
      <c r="J5" s="6"/>
    </row>
    <row r="6" spans="1:10" x14ac:dyDescent="0.2">
      <c r="A6" s="6" t="s">
        <v>104</v>
      </c>
      <c r="B6" s="3">
        <v>24457</v>
      </c>
      <c r="C6" s="3">
        <v>0</v>
      </c>
      <c r="D6" s="3">
        <v>0</v>
      </c>
      <c r="E6" s="3">
        <v>0</v>
      </c>
      <c r="F6" s="3">
        <v>0</v>
      </c>
      <c r="G6" s="3">
        <v>0</v>
      </c>
      <c r="H6" s="3">
        <f t="shared" si="0"/>
        <v>24457</v>
      </c>
      <c r="I6" s="8"/>
      <c r="J6" s="6"/>
    </row>
    <row r="7" spans="1:10" x14ac:dyDescent="0.2">
      <c r="A7" s="6" t="s">
        <v>44</v>
      </c>
      <c r="B7" s="3">
        <v>30007</v>
      </c>
      <c r="C7" s="3">
        <v>3159</v>
      </c>
      <c r="D7" s="3">
        <v>0</v>
      </c>
      <c r="E7" s="3">
        <v>0</v>
      </c>
      <c r="F7" s="3">
        <v>0</v>
      </c>
      <c r="G7" s="3">
        <v>1579</v>
      </c>
      <c r="H7" s="3">
        <f t="shared" si="0"/>
        <v>34745</v>
      </c>
      <c r="I7" s="8"/>
      <c r="J7" s="6"/>
    </row>
    <row r="8" spans="1:10" x14ac:dyDescent="0.2">
      <c r="A8" s="6" t="s">
        <v>108</v>
      </c>
      <c r="B8" s="3">
        <v>4071</v>
      </c>
      <c r="C8" s="3">
        <v>0</v>
      </c>
      <c r="D8" s="3">
        <v>0</v>
      </c>
      <c r="E8" s="3">
        <v>0</v>
      </c>
      <c r="F8" s="3">
        <v>0</v>
      </c>
      <c r="G8" s="3">
        <v>0</v>
      </c>
      <c r="H8" s="3">
        <f t="shared" si="0"/>
        <v>4071</v>
      </c>
      <c r="I8" s="8"/>
      <c r="J8" s="6"/>
    </row>
    <row r="9" spans="1:10" x14ac:dyDescent="0.2">
      <c r="A9" s="6" t="s">
        <v>61</v>
      </c>
      <c r="B9" s="3">
        <v>454512</v>
      </c>
      <c r="C9" s="3">
        <v>124946</v>
      </c>
      <c r="D9" s="3">
        <v>0</v>
      </c>
      <c r="E9" s="3">
        <v>9054</v>
      </c>
      <c r="F9" s="3">
        <v>0</v>
      </c>
      <c r="G9" s="3">
        <v>30784</v>
      </c>
      <c r="H9" s="3">
        <f t="shared" si="0"/>
        <v>619296</v>
      </c>
      <c r="I9" s="8"/>
      <c r="J9" s="6"/>
    </row>
    <row r="10" spans="1:10" x14ac:dyDescent="0.2">
      <c r="A10" s="6" t="s">
        <v>70</v>
      </c>
      <c r="B10" s="3">
        <v>1910</v>
      </c>
      <c r="C10" s="3">
        <v>0</v>
      </c>
      <c r="D10" s="3">
        <v>0</v>
      </c>
      <c r="E10" s="3">
        <v>0</v>
      </c>
      <c r="F10" s="3">
        <v>0</v>
      </c>
      <c r="G10" s="3">
        <v>0</v>
      </c>
      <c r="H10" s="3">
        <f t="shared" si="0"/>
        <v>1910</v>
      </c>
      <c r="I10" s="8"/>
      <c r="J10" s="6"/>
    </row>
    <row r="11" spans="1:10" x14ac:dyDescent="0.2">
      <c r="A11" s="6" t="s">
        <v>209</v>
      </c>
      <c r="B11" s="3">
        <v>298908</v>
      </c>
      <c r="C11" s="3">
        <v>57760</v>
      </c>
      <c r="D11" s="3">
        <v>2888</v>
      </c>
      <c r="E11" s="3">
        <v>0</v>
      </c>
      <c r="F11" s="3">
        <v>0</v>
      </c>
      <c r="G11" s="3">
        <v>37544</v>
      </c>
      <c r="H11" s="3">
        <f t="shared" si="0"/>
        <v>397100</v>
      </c>
      <c r="I11" s="8"/>
      <c r="J11" s="6"/>
    </row>
    <row r="12" spans="1:10" x14ac:dyDescent="0.2">
      <c r="A12" s="6" t="s">
        <v>210</v>
      </c>
      <c r="B12" s="3">
        <v>89300</v>
      </c>
      <c r="C12" s="3">
        <v>23638</v>
      </c>
      <c r="D12" s="3">
        <v>0</v>
      </c>
      <c r="E12" s="3">
        <v>0</v>
      </c>
      <c r="F12" s="3">
        <v>0</v>
      </c>
      <c r="G12" s="3">
        <v>6566</v>
      </c>
      <c r="H12" s="3">
        <f t="shared" si="0"/>
        <v>119504</v>
      </c>
      <c r="I12" s="8"/>
      <c r="J12" s="6"/>
    </row>
    <row r="13" spans="1:10" x14ac:dyDescent="0.2">
      <c r="A13" s="6" t="s">
        <v>1</v>
      </c>
      <c r="B13" s="3">
        <v>710163</v>
      </c>
      <c r="C13" s="3">
        <v>93992</v>
      </c>
      <c r="D13" s="3">
        <v>0</v>
      </c>
      <c r="E13" s="3">
        <v>0</v>
      </c>
      <c r="F13" s="3">
        <v>0</v>
      </c>
      <c r="G13" s="3">
        <v>29839</v>
      </c>
      <c r="H13" s="3">
        <f t="shared" si="0"/>
        <v>833994</v>
      </c>
      <c r="I13" s="8"/>
      <c r="J13" s="6"/>
    </row>
    <row r="14" spans="1:10" x14ac:dyDescent="0.2">
      <c r="A14" s="6" t="s">
        <v>29</v>
      </c>
      <c r="B14" s="3">
        <v>141625</v>
      </c>
      <c r="C14" s="3">
        <v>16134</v>
      </c>
      <c r="D14" s="3">
        <v>0</v>
      </c>
      <c r="E14" s="3">
        <v>0</v>
      </c>
      <c r="F14" s="3">
        <v>0</v>
      </c>
      <c r="G14" s="3">
        <v>8964</v>
      </c>
      <c r="H14" s="3">
        <f t="shared" si="0"/>
        <v>166723</v>
      </c>
      <c r="I14" s="8"/>
      <c r="J14" s="6"/>
    </row>
    <row r="15" spans="1:10" x14ac:dyDescent="0.2">
      <c r="A15" s="6" t="s">
        <v>152</v>
      </c>
      <c r="B15" s="3">
        <v>183337</v>
      </c>
      <c r="C15" s="3">
        <v>26191</v>
      </c>
      <c r="D15" s="3">
        <v>0</v>
      </c>
      <c r="E15" s="3">
        <v>0</v>
      </c>
      <c r="F15" s="3">
        <v>0</v>
      </c>
      <c r="G15" s="3">
        <v>11640</v>
      </c>
      <c r="H15" s="3">
        <f t="shared" si="0"/>
        <v>221168</v>
      </c>
      <c r="I15" s="8"/>
      <c r="J15" s="6"/>
    </row>
    <row r="16" spans="1:10" x14ac:dyDescent="0.2">
      <c r="A16" s="6" t="s">
        <v>155</v>
      </c>
      <c r="B16" s="3">
        <v>6184487</v>
      </c>
      <c r="C16" s="3">
        <v>1400537</v>
      </c>
      <c r="D16" s="3">
        <v>6507</v>
      </c>
      <c r="E16" s="3">
        <v>35786</v>
      </c>
      <c r="F16" s="3">
        <v>0</v>
      </c>
      <c r="G16" s="3">
        <v>736868</v>
      </c>
      <c r="H16" s="3">
        <f t="shared" si="0"/>
        <v>8364185</v>
      </c>
      <c r="I16" s="8"/>
      <c r="J16" s="6"/>
    </row>
    <row r="17" spans="1:10" x14ac:dyDescent="0.2">
      <c r="A17" s="6" t="s">
        <v>211</v>
      </c>
      <c r="B17" s="3">
        <v>2860643</v>
      </c>
      <c r="C17" s="3">
        <v>547455</v>
      </c>
      <c r="D17" s="3">
        <v>0</v>
      </c>
      <c r="E17" s="3">
        <v>0</v>
      </c>
      <c r="F17" s="3">
        <v>0</v>
      </c>
      <c r="G17" s="3">
        <v>296859</v>
      </c>
      <c r="H17" s="3">
        <f t="shared" si="0"/>
        <v>3704957</v>
      </c>
      <c r="I17" s="8"/>
      <c r="J17" s="6"/>
    </row>
    <row r="18" spans="1:10" x14ac:dyDescent="0.2">
      <c r="A18" s="6" t="s">
        <v>86</v>
      </c>
      <c r="B18" s="3">
        <v>1051595</v>
      </c>
      <c r="C18" s="3">
        <v>38158</v>
      </c>
      <c r="D18" s="3">
        <v>0</v>
      </c>
      <c r="E18" s="3">
        <v>0</v>
      </c>
      <c r="F18" s="3">
        <v>0</v>
      </c>
      <c r="G18" s="3">
        <v>162733</v>
      </c>
      <c r="H18" s="3">
        <f t="shared" si="0"/>
        <v>1252486</v>
      </c>
      <c r="I18" s="8"/>
      <c r="J18" s="6"/>
    </row>
    <row r="19" spans="1:10" x14ac:dyDescent="0.2">
      <c r="A19" s="6" t="s">
        <v>92</v>
      </c>
      <c r="B19" s="3">
        <v>56170</v>
      </c>
      <c r="C19" s="3">
        <v>0</v>
      </c>
      <c r="D19" s="3">
        <v>0</v>
      </c>
      <c r="E19" s="3">
        <v>0</v>
      </c>
      <c r="F19" s="3">
        <v>0</v>
      </c>
      <c r="G19" s="3">
        <v>0</v>
      </c>
      <c r="H19" s="3">
        <f t="shared" si="0"/>
        <v>56170</v>
      </c>
      <c r="I19" s="8"/>
      <c r="J19" s="6"/>
    </row>
    <row r="20" spans="1:10" x14ac:dyDescent="0.2">
      <c r="A20" s="6" t="s">
        <v>71</v>
      </c>
      <c r="B20" s="3">
        <v>4215</v>
      </c>
      <c r="C20" s="3">
        <v>0</v>
      </c>
      <c r="D20" s="3">
        <v>0</v>
      </c>
      <c r="E20" s="3">
        <v>0</v>
      </c>
      <c r="F20" s="3">
        <v>0</v>
      </c>
      <c r="G20" s="3">
        <v>0</v>
      </c>
      <c r="H20" s="3">
        <f t="shared" si="0"/>
        <v>4215</v>
      </c>
      <c r="I20" s="8"/>
      <c r="J20" s="6"/>
    </row>
    <row r="21" spans="1:10" x14ac:dyDescent="0.2">
      <c r="A21" s="6" t="s">
        <v>212</v>
      </c>
      <c r="B21" s="3">
        <v>290118</v>
      </c>
      <c r="C21" s="3">
        <v>43440</v>
      </c>
      <c r="D21" s="3">
        <v>1551</v>
      </c>
      <c r="E21" s="3">
        <v>0</v>
      </c>
      <c r="F21" s="3">
        <v>0</v>
      </c>
      <c r="G21" s="3">
        <v>34132</v>
      </c>
      <c r="H21" s="3">
        <f t="shared" si="0"/>
        <v>369241</v>
      </c>
      <c r="I21" s="8"/>
      <c r="J21" s="6"/>
    </row>
    <row r="22" spans="1:10" x14ac:dyDescent="0.2">
      <c r="A22" s="6" t="s">
        <v>3</v>
      </c>
      <c r="B22" s="3">
        <v>14607</v>
      </c>
      <c r="C22" s="3">
        <v>0</v>
      </c>
      <c r="D22" s="3">
        <v>0</v>
      </c>
      <c r="E22" s="3">
        <v>0</v>
      </c>
      <c r="F22" s="3">
        <v>0</v>
      </c>
      <c r="G22" s="3">
        <v>0</v>
      </c>
      <c r="H22" s="3">
        <f t="shared" si="0"/>
        <v>14607</v>
      </c>
      <c r="I22" s="8"/>
      <c r="J22" s="6"/>
    </row>
    <row r="23" spans="1:10" x14ac:dyDescent="0.2">
      <c r="A23" s="6" t="s">
        <v>66</v>
      </c>
      <c r="B23" s="3">
        <v>37789</v>
      </c>
      <c r="C23" s="3">
        <v>5726</v>
      </c>
      <c r="D23" s="3">
        <v>0</v>
      </c>
      <c r="E23" s="3">
        <v>0</v>
      </c>
      <c r="F23" s="3">
        <v>0</v>
      </c>
      <c r="G23" s="3">
        <v>1145</v>
      </c>
      <c r="H23" s="3">
        <f t="shared" si="0"/>
        <v>44660</v>
      </c>
      <c r="I23" s="8"/>
      <c r="J23" s="6"/>
    </row>
    <row r="24" spans="1:10" x14ac:dyDescent="0.2">
      <c r="A24" s="6" t="s">
        <v>213</v>
      </c>
      <c r="B24" s="3">
        <v>49736</v>
      </c>
      <c r="C24" s="3">
        <v>4263</v>
      </c>
      <c r="D24" s="3">
        <v>0</v>
      </c>
      <c r="E24" s="3">
        <v>0</v>
      </c>
      <c r="F24" s="3">
        <v>0</v>
      </c>
      <c r="G24" s="3">
        <v>1421</v>
      </c>
      <c r="H24" s="3">
        <f t="shared" si="0"/>
        <v>55420</v>
      </c>
      <c r="I24" s="8"/>
      <c r="J24" s="6"/>
    </row>
    <row r="25" spans="1:10" x14ac:dyDescent="0.2">
      <c r="A25" s="6" t="s">
        <v>14</v>
      </c>
      <c r="B25" s="3">
        <v>784338</v>
      </c>
      <c r="C25" s="3">
        <v>151335</v>
      </c>
      <c r="D25" s="3">
        <v>0</v>
      </c>
      <c r="E25" s="3">
        <v>0</v>
      </c>
      <c r="F25" s="3">
        <v>0</v>
      </c>
      <c r="G25" s="3">
        <v>69972</v>
      </c>
      <c r="H25" s="3">
        <f t="shared" si="0"/>
        <v>1005645</v>
      </c>
      <c r="I25" s="8"/>
      <c r="J25" s="6"/>
    </row>
    <row r="26" spans="1:10" x14ac:dyDescent="0.2">
      <c r="A26" s="6" t="s">
        <v>112</v>
      </c>
      <c r="B26" s="3">
        <v>461317</v>
      </c>
      <c r="C26" s="3">
        <v>104364</v>
      </c>
      <c r="D26" s="3">
        <v>1513</v>
      </c>
      <c r="E26" s="3">
        <v>0</v>
      </c>
      <c r="F26" s="3">
        <v>0</v>
      </c>
      <c r="G26" s="3">
        <v>36300</v>
      </c>
      <c r="H26" s="3">
        <f t="shared" si="0"/>
        <v>603494</v>
      </c>
      <c r="I26" s="8"/>
      <c r="J26" s="6"/>
    </row>
    <row r="27" spans="1:10" x14ac:dyDescent="0.2">
      <c r="A27" s="6" t="s">
        <v>125</v>
      </c>
      <c r="B27" s="3">
        <v>990006</v>
      </c>
      <c r="C27" s="3">
        <v>257563</v>
      </c>
      <c r="D27" s="3">
        <v>3220</v>
      </c>
      <c r="E27" s="3">
        <v>0</v>
      </c>
      <c r="F27" s="3">
        <v>0</v>
      </c>
      <c r="G27" s="3">
        <v>125562</v>
      </c>
      <c r="H27" s="3">
        <f t="shared" si="0"/>
        <v>1376351</v>
      </c>
      <c r="I27" s="8"/>
      <c r="J27" s="6"/>
    </row>
    <row r="28" spans="1:10" x14ac:dyDescent="0.2">
      <c r="A28" s="6" t="s">
        <v>30</v>
      </c>
      <c r="B28" s="3">
        <v>110789</v>
      </c>
      <c r="C28" s="3">
        <v>6517</v>
      </c>
      <c r="D28" s="3">
        <v>0</v>
      </c>
      <c r="E28" s="3">
        <v>0</v>
      </c>
      <c r="F28" s="3">
        <v>0</v>
      </c>
      <c r="G28" s="3">
        <v>19551</v>
      </c>
      <c r="H28" s="3">
        <f t="shared" si="0"/>
        <v>136857</v>
      </c>
      <c r="I28" s="8"/>
      <c r="J28" s="6"/>
    </row>
    <row r="29" spans="1:10" x14ac:dyDescent="0.2">
      <c r="A29" s="6" t="s">
        <v>100</v>
      </c>
      <c r="B29" s="3">
        <v>116278</v>
      </c>
      <c r="C29" s="3">
        <v>17226</v>
      </c>
      <c r="D29" s="3">
        <v>0</v>
      </c>
      <c r="E29" s="3">
        <v>0</v>
      </c>
      <c r="F29" s="3">
        <v>0</v>
      </c>
      <c r="G29" s="3">
        <v>5742</v>
      </c>
      <c r="H29" s="3">
        <f t="shared" si="0"/>
        <v>139246</v>
      </c>
      <c r="I29" s="8"/>
      <c r="J29" s="6"/>
    </row>
    <row r="30" spans="1:10" x14ac:dyDescent="0.2">
      <c r="A30" s="6" t="s">
        <v>62</v>
      </c>
      <c r="B30" s="3">
        <v>772068</v>
      </c>
      <c r="C30" s="3">
        <v>113582</v>
      </c>
      <c r="D30" s="3">
        <v>0</v>
      </c>
      <c r="E30" s="3">
        <v>0</v>
      </c>
      <c r="F30" s="3">
        <v>0</v>
      </c>
      <c r="G30" s="3">
        <v>61823</v>
      </c>
      <c r="H30" s="3">
        <f t="shared" si="0"/>
        <v>947473</v>
      </c>
      <c r="I30" s="8"/>
      <c r="J30" s="6"/>
    </row>
    <row r="31" spans="1:10" x14ac:dyDescent="0.2">
      <c r="A31" s="6" t="s">
        <v>130</v>
      </c>
      <c r="B31" s="3">
        <v>516374</v>
      </c>
      <c r="C31" s="3">
        <v>82115</v>
      </c>
      <c r="D31" s="3">
        <v>0</v>
      </c>
      <c r="E31" s="3">
        <v>0</v>
      </c>
      <c r="F31" s="3">
        <v>0</v>
      </c>
      <c r="G31" s="3">
        <v>52111</v>
      </c>
      <c r="H31" s="3">
        <f t="shared" si="0"/>
        <v>650600</v>
      </c>
      <c r="I31" s="8"/>
      <c r="J31" s="6"/>
    </row>
    <row r="32" spans="1:10" x14ac:dyDescent="0.2">
      <c r="A32" s="6" t="s">
        <v>20</v>
      </c>
      <c r="B32" s="3">
        <v>120710</v>
      </c>
      <c r="C32" s="3">
        <v>28251</v>
      </c>
      <c r="D32" s="3">
        <v>0</v>
      </c>
      <c r="E32" s="3">
        <v>0</v>
      </c>
      <c r="F32" s="3">
        <v>0</v>
      </c>
      <c r="G32" s="3">
        <v>15410</v>
      </c>
      <c r="H32" s="3">
        <f t="shared" si="0"/>
        <v>164371</v>
      </c>
      <c r="I32" s="8"/>
      <c r="J32" s="6"/>
    </row>
    <row r="33" spans="1:10" x14ac:dyDescent="0.2">
      <c r="A33" s="6" t="s">
        <v>12</v>
      </c>
      <c r="B33" s="3">
        <v>112830</v>
      </c>
      <c r="C33" s="3">
        <v>10746</v>
      </c>
      <c r="D33" s="3">
        <v>0</v>
      </c>
      <c r="E33" s="3">
        <v>0</v>
      </c>
      <c r="F33" s="3">
        <v>0</v>
      </c>
      <c r="G33" s="3">
        <v>16118</v>
      </c>
      <c r="H33" s="3">
        <f t="shared" si="0"/>
        <v>139694</v>
      </c>
      <c r="I33" s="8"/>
      <c r="J33" s="6"/>
    </row>
    <row r="34" spans="1:10" x14ac:dyDescent="0.2">
      <c r="A34" s="6" t="s">
        <v>45</v>
      </c>
      <c r="B34" s="3">
        <v>23808</v>
      </c>
      <c r="C34" s="3">
        <v>0</v>
      </c>
      <c r="D34" s="3">
        <v>0</v>
      </c>
      <c r="E34" s="3">
        <v>0</v>
      </c>
      <c r="F34" s="3">
        <v>0</v>
      </c>
      <c r="G34" s="3">
        <v>8928</v>
      </c>
      <c r="H34" s="3">
        <f t="shared" si="0"/>
        <v>32736</v>
      </c>
      <c r="I34" s="8"/>
      <c r="J34" s="6"/>
    </row>
    <row r="35" spans="1:10" x14ac:dyDescent="0.2">
      <c r="A35" s="6" t="s">
        <v>25</v>
      </c>
      <c r="B35" s="3">
        <v>716624</v>
      </c>
      <c r="C35" s="3">
        <v>78675</v>
      </c>
      <c r="D35" s="3">
        <v>0</v>
      </c>
      <c r="E35" s="3">
        <v>0</v>
      </c>
      <c r="F35" s="3">
        <v>0</v>
      </c>
      <c r="G35" s="3">
        <v>94068</v>
      </c>
      <c r="H35" s="3">
        <f t="shared" si="0"/>
        <v>889367</v>
      </c>
      <c r="I35" s="8"/>
      <c r="J35" s="6"/>
    </row>
    <row r="36" spans="1:10" x14ac:dyDescent="0.2">
      <c r="A36" s="6" t="s">
        <v>24</v>
      </c>
      <c r="B36" s="3">
        <v>244179</v>
      </c>
      <c r="C36" s="3">
        <v>33366</v>
      </c>
      <c r="D36" s="3">
        <v>0</v>
      </c>
      <c r="E36" s="3">
        <v>0</v>
      </c>
      <c r="F36" s="3">
        <v>0</v>
      </c>
      <c r="G36" s="3">
        <v>9100</v>
      </c>
      <c r="H36" s="3">
        <f t="shared" si="0"/>
        <v>286645</v>
      </c>
      <c r="I36" s="8"/>
      <c r="J36" s="6"/>
    </row>
    <row r="37" spans="1:10" x14ac:dyDescent="0.2">
      <c r="A37" s="6" t="s">
        <v>126</v>
      </c>
      <c r="B37" s="3">
        <v>149009</v>
      </c>
      <c r="C37" s="3">
        <v>33921</v>
      </c>
      <c r="D37" s="3">
        <v>0</v>
      </c>
      <c r="E37" s="3">
        <v>0</v>
      </c>
      <c r="F37" s="3">
        <v>0</v>
      </c>
      <c r="G37" s="3">
        <v>6057</v>
      </c>
      <c r="H37" s="3">
        <f t="shared" si="0"/>
        <v>188987</v>
      </c>
      <c r="I37" s="8"/>
      <c r="J37" s="6"/>
    </row>
    <row r="38" spans="1:10" x14ac:dyDescent="0.2">
      <c r="A38" s="6" t="s">
        <v>7</v>
      </c>
      <c r="B38" s="3">
        <v>1171114</v>
      </c>
      <c r="C38" s="3">
        <v>286721</v>
      </c>
      <c r="D38" s="3">
        <v>4038</v>
      </c>
      <c r="E38" s="3">
        <v>36345</v>
      </c>
      <c r="F38" s="3">
        <v>0</v>
      </c>
      <c r="G38" s="3">
        <v>104996</v>
      </c>
      <c r="H38" s="3">
        <f t="shared" si="0"/>
        <v>1603214</v>
      </c>
      <c r="I38" s="8"/>
      <c r="J38" s="6"/>
    </row>
    <row r="39" spans="1:10" x14ac:dyDescent="0.2">
      <c r="A39" s="6" t="s">
        <v>144</v>
      </c>
      <c r="B39" s="3">
        <v>57156</v>
      </c>
      <c r="C39" s="3">
        <v>6532</v>
      </c>
      <c r="D39" s="3">
        <v>0</v>
      </c>
      <c r="E39" s="3">
        <v>0</v>
      </c>
      <c r="F39" s="3">
        <v>0</v>
      </c>
      <c r="G39" s="3">
        <v>0</v>
      </c>
      <c r="H39" s="3">
        <f t="shared" si="0"/>
        <v>63688</v>
      </c>
      <c r="I39" s="8"/>
      <c r="J39" s="6"/>
    </row>
    <row r="40" spans="1:10" x14ac:dyDescent="0.2">
      <c r="A40" s="6" t="s">
        <v>85</v>
      </c>
      <c r="B40" s="3">
        <v>247271</v>
      </c>
      <c r="C40" s="3">
        <v>32323</v>
      </c>
      <c r="D40" s="3">
        <v>0</v>
      </c>
      <c r="E40" s="3">
        <v>0</v>
      </c>
      <c r="F40" s="3">
        <v>0</v>
      </c>
      <c r="G40" s="3">
        <v>33939</v>
      </c>
      <c r="H40" s="3">
        <f t="shared" si="0"/>
        <v>313533</v>
      </c>
      <c r="I40" s="8"/>
      <c r="J40" s="6"/>
    </row>
    <row r="41" spans="1:10" x14ac:dyDescent="0.2">
      <c r="A41" s="6" t="s">
        <v>214</v>
      </c>
      <c r="B41" s="3">
        <v>573160</v>
      </c>
      <c r="C41" s="3">
        <v>61924</v>
      </c>
      <c r="D41" s="3">
        <v>0</v>
      </c>
      <c r="E41" s="3">
        <v>0</v>
      </c>
      <c r="F41" s="3">
        <v>0</v>
      </c>
      <c r="G41" s="3">
        <v>70565</v>
      </c>
      <c r="H41" s="3">
        <f t="shared" si="0"/>
        <v>705649</v>
      </c>
      <c r="I41" s="8"/>
      <c r="J41" s="6"/>
    </row>
    <row r="42" spans="1:10" x14ac:dyDescent="0.2">
      <c r="A42" s="6" t="s">
        <v>215</v>
      </c>
      <c r="B42" s="3">
        <v>67848</v>
      </c>
      <c r="C42" s="3">
        <v>0</v>
      </c>
      <c r="D42" s="3">
        <v>0</v>
      </c>
      <c r="E42" s="3">
        <v>0</v>
      </c>
      <c r="F42" s="3">
        <v>0</v>
      </c>
      <c r="G42" s="3">
        <v>5815</v>
      </c>
      <c r="H42" s="3">
        <f t="shared" si="0"/>
        <v>73663</v>
      </c>
      <c r="I42" s="8"/>
      <c r="J42" s="6"/>
    </row>
    <row r="43" spans="1:10" x14ac:dyDescent="0.2">
      <c r="A43" s="6" t="s">
        <v>69</v>
      </c>
      <c r="B43" s="3">
        <v>121775</v>
      </c>
      <c r="C43" s="3">
        <v>13005</v>
      </c>
      <c r="D43" s="3">
        <v>0</v>
      </c>
      <c r="E43" s="3">
        <v>0</v>
      </c>
      <c r="F43" s="3">
        <v>0</v>
      </c>
      <c r="G43" s="3">
        <v>4729</v>
      </c>
      <c r="H43" s="3">
        <f t="shared" si="0"/>
        <v>139509</v>
      </c>
      <c r="I43" s="8"/>
      <c r="J43" s="6"/>
    </row>
    <row r="44" spans="1:10" x14ac:dyDescent="0.2">
      <c r="A44" s="6" t="s">
        <v>129</v>
      </c>
      <c r="B44" s="3">
        <v>590017</v>
      </c>
      <c r="C44" s="3">
        <v>118842</v>
      </c>
      <c r="D44" s="3">
        <v>1398</v>
      </c>
      <c r="E44" s="3">
        <v>12583</v>
      </c>
      <c r="F44" s="3">
        <v>0</v>
      </c>
      <c r="G44" s="3">
        <v>25167</v>
      </c>
      <c r="H44" s="3">
        <f t="shared" si="0"/>
        <v>748007</v>
      </c>
      <c r="I44" s="8"/>
      <c r="J44" s="6"/>
    </row>
    <row r="45" spans="1:10" x14ac:dyDescent="0.2">
      <c r="A45" s="6" t="s">
        <v>127</v>
      </c>
      <c r="B45" s="3">
        <v>1529283</v>
      </c>
      <c r="C45" s="3">
        <v>362421</v>
      </c>
      <c r="D45" s="3">
        <v>1694</v>
      </c>
      <c r="E45" s="3">
        <v>0</v>
      </c>
      <c r="F45" s="3">
        <v>0</v>
      </c>
      <c r="G45" s="3">
        <v>203227</v>
      </c>
      <c r="H45" s="3">
        <f t="shared" si="0"/>
        <v>2096625</v>
      </c>
      <c r="I45" s="8"/>
      <c r="J45" s="6"/>
    </row>
    <row r="46" spans="1:10" x14ac:dyDescent="0.2">
      <c r="A46" s="6" t="s">
        <v>162</v>
      </c>
      <c r="B46" s="3">
        <v>155676</v>
      </c>
      <c r="C46" s="3">
        <v>40772</v>
      </c>
      <c r="D46" s="3">
        <v>0</v>
      </c>
      <c r="E46" s="3">
        <v>0</v>
      </c>
      <c r="F46" s="3">
        <v>0</v>
      </c>
      <c r="G46" s="3">
        <v>9266</v>
      </c>
      <c r="H46" s="3">
        <f t="shared" si="0"/>
        <v>205714</v>
      </c>
      <c r="I46" s="8"/>
      <c r="J46" s="6"/>
    </row>
    <row r="47" spans="1:10" x14ac:dyDescent="0.2">
      <c r="A47" s="6" t="s">
        <v>49</v>
      </c>
      <c r="B47" s="3">
        <v>8107</v>
      </c>
      <c r="C47" s="3">
        <v>3243</v>
      </c>
      <c r="D47" s="3">
        <v>0</v>
      </c>
      <c r="E47" s="3">
        <v>0</v>
      </c>
      <c r="F47" s="3">
        <v>0</v>
      </c>
      <c r="G47" s="3">
        <v>1621</v>
      </c>
      <c r="H47" s="3">
        <f t="shared" si="0"/>
        <v>12971</v>
      </c>
      <c r="I47" s="8"/>
      <c r="J47" s="6"/>
    </row>
    <row r="48" spans="1:10" x14ac:dyDescent="0.2">
      <c r="A48" s="6" t="s">
        <v>54</v>
      </c>
      <c r="B48" s="3">
        <v>1905</v>
      </c>
      <c r="C48" s="3">
        <v>0</v>
      </c>
      <c r="D48" s="3">
        <v>0</v>
      </c>
      <c r="E48" s="3">
        <v>0</v>
      </c>
      <c r="F48" s="3">
        <v>0</v>
      </c>
      <c r="G48" s="3">
        <v>0</v>
      </c>
      <c r="H48" s="3">
        <f t="shared" si="0"/>
        <v>1905</v>
      </c>
      <c r="I48" s="8"/>
      <c r="J48" s="6"/>
    </row>
    <row r="49" spans="1:10" x14ac:dyDescent="0.2">
      <c r="A49" s="6" t="s">
        <v>58</v>
      </c>
      <c r="B49" s="3">
        <v>1187</v>
      </c>
      <c r="C49" s="3">
        <v>0</v>
      </c>
      <c r="D49" s="3">
        <v>0</v>
      </c>
      <c r="E49" s="3">
        <v>0</v>
      </c>
      <c r="F49" s="3">
        <v>0</v>
      </c>
      <c r="G49" s="3">
        <v>0</v>
      </c>
      <c r="H49" s="3">
        <f t="shared" si="0"/>
        <v>1187</v>
      </c>
      <c r="I49" s="8"/>
      <c r="J49" s="6"/>
    </row>
    <row r="50" spans="1:10" x14ac:dyDescent="0.2">
      <c r="A50" s="6" t="s">
        <v>216</v>
      </c>
      <c r="B50" s="3">
        <v>61495</v>
      </c>
      <c r="C50" s="3">
        <v>1577</v>
      </c>
      <c r="D50" s="3">
        <v>0</v>
      </c>
      <c r="E50" s="3">
        <v>0</v>
      </c>
      <c r="F50" s="3">
        <v>0</v>
      </c>
      <c r="G50" s="3">
        <v>0</v>
      </c>
      <c r="H50" s="3">
        <f t="shared" si="0"/>
        <v>63072</v>
      </c>
      <c r="I50" s="8"/>
      <c r="J50" s="6"/>
    </row>
    <row r="51" spans="1:10" x14ac:dyDescent="0.2">
      <c r="A51" s="6" t="s">
        <v>217</v>
      </c>
      <c r="B51" s="3">
        <v>983599</v>
      </c>
      <c r="C51" s="3">
        <v>200111</v>
      </c>
      <c r="D51" s="3">
        <v>0</v>
      </c>
      <c r="E51" s="3">
        <v>0</v>
      </c>
      <c r="F51" s="3">
        <v>0</v>
      </c>
      <c r="G51" s="3">
        <v>169586</v>
      </c>
      <c r="H51" s="3">
        <f t="shared" si="0"/>
        <v>1353296</v>
      </c>
      <c r="I51" s="8"/>
      <c r="J51" s="6"/>
    </row>
    <row r="52" spans="1:10" x14ac:dyDescent="0.2">
      <c r="A52" s="6" t="s">
        <v>56</v>
      </c>
      <c r="B52" s="3">
        <v>1967</v>
      </c>
      <c r="C52" s="3">
        <v>0</v>
      </c>
      <c r="D52" s="3">
        <v>0</v>
      </c>
      <c r="E52" s="3">
        <v>0</v>
      </c>
      <c r="F52" s="3">
        <v>0</v>
      </c>
      <c r="G52" s="3">
        <v>0</v>
      </c>
      <c r="H52" s="3">
        <f t="shared" si="0"/>
        <v>1967</v>
      </c>
      <c r="I52" s="8"/>
      <c r="J52" s="6"/>
    </row>
    <row r="53" spans="1:10" x14ac:dyDescent="0.2">
      <c r="A53" s="6" t="s">
        <v>150</v>
      </c>
      <c r="B53" s="3">
        <v>54885</v>
      </c>
      <c r="C53" s="3">
        <v>5881</v>
      </c>
      <c r="D53" s="3">
        <v>0</v>
      </c>
      <c r="E53" s="3">
        <v>0</v>
      </c>
      <c r="F53" s="3">
        <v>0</v>
      </c>
      <c r="G53" s="3">
        <v>1960</v>
      </c>
      <c r="H53" s="3">
        <f t="shared" si="0"/>
        <v>62726</v>
      </c>
      <c r="I53" s="8"/>
      <c r="J53" s="6"/>
    </row>
    <row r="54" spans="1:10" x14ac:dyDescent="0.2">
      <c r="A54" s="6" t="s">
        <v>63</v>
      </c>
      <c r="B54" s="3">
        <v>725284</v>
      </c>
      <c r="C54" s="3">
        <v>122286</v>
      </c>
      <c r="D54" s="3">
        <v>0</v>
      </c>
      <c r="E54" s="3">
        <v>0</v>
      </c>
      <c r="F54" s="3">
        <v>0</v>
      </c>
      <c r="G54" s="3">
        <v>80119</v>
      </c>
      <c r="H54" s="3">
        <f t="shared" si="0"/>
        <v>927689</v>
      </c>
      <c r="I54" s="8"/>
      <c r="J54" s="6"/>
    </row>
    <row r="55" spans="1:10" x14ac:dyDescent="0.2">
      <c r="A55" s="6" t="s">
        <v>138</v>
      </c>
      <c r="B55" s="3">
        <v>40942</v>
      </c>
      <c r="C55" s="3">
        <v>6203</v>
      </c>
      <c r="D55" s="3">
        <v>0</v>
      </c>
      <c r="E55" s="3">
        <v>0</v>
      </c>
      <c r="F55" s="3">
        <v>0</v>
      </c>
      <c r="G55" s="3">
        <v>4963</v>
      </c>
      <c r="H55" s="3">
        <f t="shared" si="0"/>
        <v>52108</v>
      </c>
      <c r="I55" s="8"/>
      <c r="J55" s="6"/>
    </row>
    <row r="56" spans="1:10" x14ac:dyDescent="0.2">
      <c r="A56" s="6" t="s">
        <v>145</v>
      </c>
      <c r="B56" s="3">
        <v>74595</v>
      </c>
      <c r="C56" s="3">
        <v>8951</v>
      </c>
      <c r="D56" s="3">
        <v>0</v>
      </c>
      <c r="E56" s="3">
        <v>0</v>
      </c>
      <c r="F56" s="3">
        <v>0</v>
      </c>
      <c r="G56" s="3">
        <v>13427</v>
      </c>
      <c r="H56" s="3">
        <f t="shared" si="0"/>
        <v>96973</v>
      </c>
      <c r="I56" s="8"/>
      <c r="J56" s="6"/>
    </row>
    <row r="57" spans="1:10" x14ac:dyDescent="0.2">
      <c r="A57" s="6" t="s">
        <v>38</v>
      </c>
      <c r="B57" s="3">
        <v>47944</v>
      </c>
      <c r="C57" s="3">
        <v>0</v>
      </c>
      <c r="D57" s="3">
        <v>0</v>
      </c>
      <c r="E57" s="3">
        <v>0</v>
      </c>
      <c r="F57" s="3">
        <v>0</v>
      </c>
      <c r="G57" s="3">
        <v>1844</v>
      </c>
      <c r="H57" s="3">
        <f t="shared" si="0"/>
        <v>49788</v>
      </c>
      <c r="I57" s="8"/>
      <c r="J57" s="6"/>
    </row>
    <row r="58" spans="1:10" x14ac:dyDescent="0.2">
      <c r="A58" s="6" t="s">
        <v>148</v>
      </c>
      <c r="B58" s="3">
        <v>87195</v>
      </c>
      <c r="C58" s="3">
        <v>4360</v>
      </c>
      <c r="D58" s="3">
        <v>0</v>
      </c>
      <c r="E58" s="3">
        <v>0</v>
      </c>
      <c r="F58" s="3">
        <v>0</v>
      </c>
      <c r="G58" s="3">
        <v>14533</v>
      </c>
      <c r="H58" s="3">
        <f t="shared" si="0"/>
        <v>106088</v>
      </c>
      <c r="I58" s="8"/>
      <c r="J58" s="6"/>
    </row>
    <row r="59" spans="1:10" x14ac:dyDescent="0.2">
      <c r="A59" s="6" t="s">
        <v>15</v>
      </c>
      <c r="B59" s="3">
        <v>482049</v>
      </c>
      <c r="C59" s="3">
        <v>75616</v>
      </c>
      <c r="D59" s="3">
        <v>0</v>
      </c>
      <c r="E59" s="3">
        <v>0</v>
      </c>
      <c r="F59" s="3">
        <v>0</v>
      </c>
      <c r="G59" s="3">
        <v>56712</v>
      </c>
      <c r="H59" s="3">
        <f t="shared" si="0"/>
        <v>614377</v>
      </c>
      <c r="I59" s="8"/>
      <c r="J59" s="6"/>
    </row>
    <row r="60" spans="1:10" x14ac:dyDescent="0.2">
      <c r="A60" s="6" t="s">
        <v>81</v>
      </c>
      <c r="B60" s="3">
        <v>3358188</v>
      </c>
      <c r="C60" s="3">
        <v>137199</v>
      </c>
      <c r="D60" s="3">
        <v>4786</v>
      </c>
      <c r="E60" s="3">
        <v>0</v>
      </c>
      <c r="F60" s="3">
        <v>0</v>
      </c>
      <c r="G60" s="3">
        <v>473816</v>
      </c>
      <c r="H60" s="3">
        <f t="shared" si="0"/>
        <v>3973989</v>
      </c>
      <c r="I60" s="8"/>
      <c r="J60" s="6"/>
    </row>
    <row r="61" spans="1:10" x14ac:dyDescent="0.2">
      <c r="A61" s="6" t="s">
        <v>132</v>
      </c>
      <c r="B61" s="3">
        <v>48621</v>
      </c>
      <c r="C61" s="3">
        <v>4862</v>
      </c>
      <c r="D61" s="3">
        <v>0</v>
      </c>
      <c r="E61" s="3">
        <v>0</v>
      </c>
      <c r="F61" s="3">
        <v>0</v>
      </c>
      <c r="G61" s="3">
        <v>3241</v>
      </c>
      <c r="H61" s="3">
        <f t="shared" si="0"/>
        <v>56724</v>
      </c>
      <c r="I61" s="8"/>
      <c r="J61" s="6"/>
    </row>
    <row r="62" spans="1:10" x14ac:dyDescent="0.2">
      <c r="A62" s="6" t="s">
        <v>83</v>
      </c>
      <c r="B62" s="3">
        <v>342105</v>
      </c>
      <c r="C62" s="3">
        <v>1468</v>
      </c>
      <c r="D62" s="3">
        <v>0</v>
      </c>
      <c r="E62" s="3">
        <v>0</v>
      </c>
      <c r="F62" s="3">
        <v>0</v>
      </c>
      <c r="G62" s="3">
        <v>51389</v>
      </c>
      <c r="H62" s="3">
        <f t="shared" si="0"/>
        <v>394962</v>
      </c>
      <c r="I62" s="8"/>
      <c r="J62" s="6"/>
    </row>
    <row r="63" spans="1:10" x14ac:dyDescent="0.2">
      <c r="A63" s="6" t="s">
        <v>153</v>
      </c>
      <c r="B63" s="3">
        <v>896307</v>
      </c>
      <c r="C63" s="3">
        <v>223400</v>
      </c>
      <c r="D63" s="3">
        <v>0</v>
      </c>
      <c r="E63" s="3">
        <v>21663</v>
      </c>
      <c r="F63" s="3">
        <v>0</v>
      </c>
      <c r="G63" s="3">
        <v>132686</v>
      </c>
      <c r="H63" s="3">
        <f t="shared" si="0"/>
        <v>1274056</v>
      </c>
      <c r="I63" s="8"/>
      <c r="J63" s="6"/>
    </row>
    <row r="64" spans="1:10" x14ac:dyDescent="0.2">
      <c r="A64" s="6" t="s">
        <v>159</v>
      </c>
      <c r="B64" s="3">
        <v>174749</v>
      </c>
      <c r="C64" s="3">
        <v>1603</v>
      </c>
      <c r="D64" s="3">
        <v>0</v>
      </c>
      <c r="E64" s="3">
        <v>0</v>
      </c>
      <c r="F64" s="3">
        <v>0</v>
      </c>
      <c r="G64" s="3">
        <v>1603</v>
      </c>
      <c r="H64" s="3">
        <f t="shared" si="0"/>
        <v>177955</v>
      </c>
      <c r="I64" s="8"/>
      <c r="J64" s="6"/>
    </row>
    <row r="65" spans="1:10" x14ac:dyDescent="0.2">
      <c r="A65" s="6" t="s">
        <v>57</v>
      </c>
      <c r="B65" s="3">
        <v>2436</v>
      </c>
      <c r="C65" s="3">
        <v>0</v>
      </c>
      <c r="D65" s="3">
        <v>0</v>
      </c>
      <c r="E65" s="3">
        <v>0</v>
      </c>
      <c r="F65" s="3">
        <v>0</v>
      </c>
      <c r="G65" s="3">
        <v>0</v>
      </c>
      <c r="H65" s="3">
        <f t="shared" si="0"/>
        <v>2436</v>
      </c>
      <c r="I65" s="8"/>
      <c r="J65" s="6"/>
    </row>
    <row r="66" spans="1:10" x14ac:dyDescent="0.2">
      <c r="A66" s="6" t="s">
        <v>157</v>
      </c>
      <c r="B66" s="3">
        <v>92427</v>
      </c>
      <c r="C66" s="3">
        <v>12661</v>
      </c>
      <c r="D66" s="3">
        <v>0</v>
      </c>
      <c r="E66" s="3">
        <v>0</v>
      </c>
      <c r="F66" s="3">
        <v>0</v>
      </c>
      <c r="G66" s="3">
        <v>7597</v>
      </c>
      <c r="H66" s="3">
        <f t="shared" ref="H66:H129" si="1">SUM(B66:G66)</f>
        <v>112685</v>
      </c>
      <c r="I66" s="8"/>
      <c r="J66" s="6"/>
    </row>
    <row r="67" spans="1:10" x14ac:dyDescent="0.2">
      <c r="A67" s="6" t="s">
        <v>110</v>
      </c>
      <c r="B67" s="3">
        <v>307169</v>
      </c>
      <c r="C67" s="3">
        <v>28084</v>
      </c>
      <c r="D67" s="3">
        <v>1755</v>
      </c>
      <c r="E67" s="3">
        <v>0</v>
      </c>
      <c r="F67" s="3">
        <v>0</v>
      </c>
      <c r="G67" s="3">
        <v>10531</v>
      </c>
      <c r="H67" s="3">
        <f t="shared" si="1"/>
        <v>347539</v>
      </c>
      <c r="I67" s="8"/>
      <c r="J67" s="6"/>
    </row>
    <row r="68" spans="1:10" x14ac:dyDescent="0.2">
      <c r="A68" s="6" t="s">
        <v>16</v>
      </c>
      <c r="B68" s="3">
        <v>315551</v>
      </c>
      <c r="C68" s="3">
        <v>53483</v>
      </c>
      <c r="D68" s="3">
        <v>0</v>
      </c>
      <c r="E68" s="3">
        <v>0</v>
      </c>
      <c r="F68" s="3">
        <v>0</v>
      </c>
      <c r="G68" s="3">
        <v>36101</v>
      </c>
      <c r="H68" s="3">
        <f t="shared" si="1"/>
        <v>405135</v>
      </c>
      <c r="I68" s="8"/>
      <c r="J68" s="6"/>
    </row>
    <row r="69" spans="1:10" x14ac:dyDescent="0.2">
      <c r="A69" s="6" t="s">
        <v>40</v>
      </c>
      <c r="B69" s="3">
        <v>68151</v>
      </c>
      <c r="C69" s="3">
        <v>4259</v>
      </c>
      <c r="D69" s="3">
        <v>0</v>
      </c>
      <c r="E69" s="3">
        <v>0</v>
      </c>
      <c r="F69" s="3">
        <v>0</v>
      </c>
      <c r="G69" s="3">
        <v>5679</v>
      </c>
      <c r="H69" s="3">
        <f t="shared" si="1"/>
        <v>78089</v>
      </c>
      <c r="I69" s="8"/>
      <c r="J69" s="6"/>
    </row>
    <row r="70" spans="1:10" x14ac:dyDescent="0.2">
      <c r="A70" s="6" t="s">
        <v>34</v>
      </c>
      <c r="B70" s="3">
        <v>173942</v>
      </c>
      <c r="C70" s="3">
        <v>25906</v>
      </c>
      <c r="D70" s="3">
        <v>0</v>
      </c>
      <c r="E70" s="3">
        <v>0</v>
      </c>
      <c r="F70" s="3">
        <v>0</v>
      </c>
      <c r="G70" s="3">
        <v>7402</v>
      </c>
      <c r="H70" s="3">
        <f t="shared" si="1"/>
        <v>207250</v>
      </c>
      <c r="I70" s="8"/>
      <c r="J70" s="6"/>
    </row>
    <row r="71" spans="1:10" x14ac:dyDescent="0.2">
      <c r="A71" s="6" t="s">
        <v>73</v>
      </c>
      <c r="B71" s="3">
        <v>901210</v>
      </c>
      <c r="C71" s="3">
        <v>193010</v>
      </c>
      <c r="D71" s="3">
        <v>0</v>
      </c>
      <c r="E71" s="3">
        <v>5939</v>
      </c>
      <c r="F71" s="3">
        <v>0</v>
      </c>
      <c r="G71" s="3">
        <v>115806</v>
      </c>
      <c r="H71" s="3">
        <f t="shared" si="1"/>
        <v>1215965</v>
      </c>
      <c r="I71" s="8"/>
      <c r="J71" s="6"/>
    </row>
    <row r="72" spans="1:10" x14ac:dyDescent="0.2">
      <c r="A72" s="6" t="s">
        <v>218</v>
      </c>
      <c r="B72" s="3">
        <v>1491395</v>
      </c>
      <c r="C72" s="3">
        <v>321835</v>
      </c>
      <c r="D72" s="3">
        <v>5478</v>
      </c>
      <c r="E72" s="3">
        <v>0</v>
      </c>
      <c r="F72" s="3">
        <v>0</v>
      </c>
      <c r="G72" s="3">
        <v>167080</v>
      </c>
      <c r="H72" s="3">
        <f t="shared" si="1"/>
        <v>1985788</v>
      </c>
      <c r="I72" s="8"/>
      <c r="J72" s="6"/>
    </row>
    <row r="73" spans="1:10" x14ac:dyDescent="0.2">
      <c r="A73" s="6" t="s">
        <v>124</v>
      </c>
      <c r="B73" s="3">
        <v>1936813</v>
      </c>
      <c r="C73" s="3">
        <v>430234</v>
      </c>
      <c r="D73" s="3">
        <v>0</v>
      </c>
      <c r="E73" s="3">
        <v>0</v>
      </c>
      <c r="F73" s="3">
        <v>0</v>
      </c>
      <c r="G73" s="3">
        <v>223478</v>
      </c>
      <c r="H73" s="3">
        <f t="shared" si="1"/>
        <v>2590525</v>
      </c>
      <c r="I73" s="8"/>
      <c r="J73" s="6"/>
    </row>
    <row r="74" spans="1:10" x14ac:dyDescent="0.2">
      <c r="A74" s="6" t="s">
        <v>51</v>
      </c>
      <c r="B74" s="3">
        <v>174135</v>
      </c>
      <c r="C74" s="3">
        <v>17589</v>
      </c>
      <c r="D74" s="3">
        <v>0</v>
      </c>
      <c r="E74" s="3">
        <v>0</v>
      </c>
      <c r="F74" s="3">
        <v>0</v>
      </c>
      <c r="G74" s="3">
        <v>35179</v>
      </c>
      <c r="H74" s="3">
        <f t="shared" si="1"/>
        <v>226903</v>
      </c>
      <c r="I74" s="8"/>
      <c r="J74" s="6"/>
    </row>
    <row r="75" spans="1:10" x14ac:dyDescent="0.2">
      <c r="A75" s="6" t="s">
        <v>52</v>
      </c>
      <c r="B75" s="3">
        <v>96861</v>
      </c>
      <c r="C75" s="3">
        <v>11007</v>
      </c>
      <c r="D75" s="3">
        <v>0</v>
      </c>
      <c r="E75" s="3">
        <v>0</v>
      </c>
      <c r="F75" s="3">
        <v>0</v>
      </c>
      <c r="G75" s="3">
        <v>0</v>
      </c>
      <c r="H75" s="3">
        <f t="shared" si="1"/>
        <v>107868</v>
      </c>
      <c r="I75" s="8"/>
      <c r="J75" s="6"/>
    </row>
    <row r="76" spans="1:10" x14ac:dyDescent="0.2">
      <c r="A76" s="6" t="s">
        <v>219</v>
      </c>
      <c r="B76" s="3">
        <v>127008</v>
      </c>
      <c r="C76" s="3">
        <v>23587</v>
      </c>
      <c r="D76" s="3">
        <v>0</v>
      </c>
      <c r="E76" s="3">
        <v>0</v>
      </c>
      <c r="F76" s="3">
        <v>0</v>
      </c>
      <c r="G76" s="3">
        <v>0</v>
      </c>
      <c r="H76" s="3">
        <f t="shared" si="1"/>
        <v>150595</v>
      </c>
      <c r="I76" s="8"/>
      <c r="J76" s="6"/>
    </row>
    <row r="77" spans="1:10" x14ac:dyDescent="0.2">
      <c r="A77" s="6" t="s">
        <v>107</v>
      </c>
      <c r="B77" s="3">
        <v>36670</v>
      </c>
      <c r="C77" s="3">
        <v>0</v>
      </c>
      <c r="D77" s="3">
        <v>0</v>
      </c>
      <c r="E77" s="3">
        <v>0</v>
      </c>
      <c r="F77" s="3">
        <v>0</v>
      </c>
      <c r="G77" s="3">
        <v>0</v>
      </c>
      <c r="H77" s="3">
        <f t="shared" si="1"/>
        <v>36670</v>
      </c>
      <c r="I77" s="8"/>
      <c r="J77" s="6"/>
    </row>
    <row r="78" spans="1:10" x14ac:dyDescent="0.2">
      <c r="A78" s="6" t="s">
        <v>95</v>
      </c>
      <c r="B78" s="3">
        <v>121309</v>
      </c>
      <c r="C78" s="3">
        <v>29953</v>
      </c>
      <c r="D78" s="3">
        <v>0</v>
      </c>
      <c r="E78" s="3">
        <v>0</v>
      </c>
      <c r="F78" s="3">
        <v>0</v>
      </c>
      <c r="G78" s="3">
        <v>7488</v>
      </c>
      <c r="H78" s="3">
        <f t="shared" si="1"/>
        <v>158750</v>
      </c>
      <c r="I78" s="8"/>
      <c r="J78" s="6"/>
    </row>
    <row r="79" spans="1:10" x14ac:dyDescent="0.2">
      <c r="A79" s="6" t="s">
        <v>136</v>
      </c>
      <c r="B79" s="3">
        <v>24792</v>
      </c>
      <c r="C79" s="3">
        <v>1458</v>
      </c>
      <c r="D79" s="3">
        <v>0</v>
      </c>
      <c r="E79" s="3">
        <v>0</v>
      </c>
      <c r="F79" s="3">
        <v>0</v>
      </c>
      <c r="G79" s="3">
        <v>0</v>
      </c>
      <c r="H79" s="3">
        <f t="shared" si="1"/>
        <v>26250</v>
      </c>
      <c r="I79" s="8"/>
      <c r="J79" s="6"/>
    </row>
    <row r="80" spans="1:10" x14ac:dyDescent="0.2">
      <c r="A80" s="6" t="s">
        <v>220</v>
      </c>
      <c r="B80" s="3">
        <v>833060</v>
      </c>
      <c r="C80" s="3">
        <v>141002</v>
      </c>
      <c r="D80" s="3">
        <v>1439</v>
      </c>
      <c r="E80" s="3">
        <v>0</v>
      </c>
      <c r="F80" s="3">
        <v>0</v>
      </c>
      <c r="G80" s="3">
        <v>116542</v>
      </c>
      <c r="H80" s="3">
        <f t="shared" si="1"/>
        <v>1092043</v>
      </c>
      <c r="I80" s="8"/>
      <c r="J80" s="6"/>
    </row>
    <row r="81" spans="1:10" x14ac:dyDescent="0.2">
      <c r="A81" s="6" t="s">
        <v>151</v>
      </c>
      <c r="B81" s="3">
        <v>2978422</v>
      </c>
      <c r="C81" s="3">
        <v>647429</v>
      </c>
      <c r="D81" s="3">
        <v>4999</v>
      </c>
      <c r="E81" s="3">
        <v>0</v>
      </c>
      <c r="F81" s="3">
        <v>0</v>
      </c>
      <c r="G81" s="3">
        <v>341212</v>
      </c>
      <c r="H81" s="3">
        <f t="shared" si="1"/>
        <v>3972062</v>
      </c>
      <c r="I81" s="8"/>
      <c r="J81" s="6"/>
    </row>
    <row r="82" spans="1:10" x14ac:dyDescent="0.2">
      <c r="A82" s="6" t="s">
        <v>221</v>
      </c>
      <c r="B82" s="3">
        <v>651166</v>
      </c>
      <c r="C82" s="3">
        <v>85948</v>
      </c>
      <c r="D82" s="3">
        <v>0</v>
      </c>
      <c r="E82" s="3">
        <v>1457</v>
      </c>
      <c r="F82" s="3">
        <v>0</v>
      </c>
      <c r="G82" s="3">
        <v>94688</v>
      </c>
      <c r="H82" s="3">
        <f t="shared" si="1"/>
        <v>833259</v>
      </c>
      <c r="I82" s="8"/>
      <c r="J82" s="6"/>
    </row>
    <row r="83" spans="1:10" x14ac:dyDescent="0.2">
      <c r="A83" s="6" t="s">
        <v>2</v>
      </c>
      <c r="B83" s="3">
        <v>21076</v>
      </c>
      <c r="C83" s="3">
        <v>0</v>
      </c>
      <c r="D83" s="3">
        <v>0</v>
      </c>
      <c r="E83" s="3">
        <v>0</v>
      </c>
      <c r="F83" s="3">
        <v>0</v>
      </c>
      <c r="G83" s="3">
        <v>0</v>
      </c>
      <c r="H83" s="3">
        <f t="shared" si="1"/>
        <v>21076</v>
      </c>
      <c r="I83" s="8"/>
      <c r="J83" s="6"/>
    </row>
    <row r="84" spans="1:10" x14ac:dyDescent="0.2">
      <c r="A84" s="6" t="s">
        <v>143</v>
      </c>
      <c r="B84" s="3">
        <v>65454</v>
      </c>
      <c r="C84" s="3">
        <v>10473</v>
      </c>
      <c r="D84" s="3">
        <v>0</v>
      </c>
      <c r="E84" s="3">
        <v>0</v>
      </c>
      <c r="F84" s="3">
        <v>0</v>
      </c>
      <c r="G84" s="3">
        <v>5236</v>
      </c>
      <c r="H84" s="3">
        <f t="shared" si="1"/>
        <v>81163</v>
      </c>
      <c r="I84" s="8"/>
      <c r="J84" s="6"/>
    </row>
    <row r="85" spans="1:10" x14ac:dyDescent="0.2">
      <c r="A85" s="6" t="s">
        <v>222</v>
      </c>
      <c r="B85" s="3">
        <v>22060</v>
      </c>
      <c r="C85" s="3">
        <v>6488</v>
      </c>
      <c r="D85" s="3">
        <v>0</v>
      </c>
      <c r="E85" s="3">
        <v>0</v>
      </c>
      <c r="F85" s="3">
        <v>0</v>
      </c>
      <c r="G85" s="3">
        <v>1298</v>
      </c>
      <c r="H85" s="3">
        <f t="shared" si="1"/>
        <v>29846</v>
      </c>
      <c r="I85" s="8"/>
      <c r="J85" s="6"/>
    </row>
    <row r="86" spans="1:10" x14ac:dyDescent="0.2">
      <c r="A86" s="6" t="s">
        <v>72</v>
      </c>
      <c r="B86" s="3">
        <v>550878</v>
      </c>
      <c r="C86" s="3">
        <v>62712</v>
      </c>
      <c r="D86" s="3">
        <v>1230</v>
      </c>
      <c r="E86" s="3">
        <v>0</v>
      </c>
      <c r="F86" s="3">
        <v>0</v>
      </c>
      <c r="G86" s="3">
        <v>59023</v>
      </c>
      <c r="H86" s="3">
        <f t="shared" si="1"/>
        <v>673843</v>
      </c>
      <c r="I86" s="8"/>
      <c r="J86" s="6"/>
    </row>
    <row r="87" spans="1:10" x14ac:dyDescent="0.2">
      <c r="A87" s="6" t="s">
        <v>113</v>
      </c>
      <c r="B87" s="3">
        <v>127377</v>
      </c>
      <c r="C87" s="3">
        <v>44582</v>
      </c>
      <c r="D87" s="3">
        <v>0</v>
      </c>
      <c r="E87" s="3">
        <v>0</v>
      </c>
      <c r="F87" s="3">
        <v>0</v>
      </c>
      <c r="G87" s="3">
        <v>9553</v>
      </c>
      <c r="H87" s="3">
        <f t="shared" si="1"/>
        <v>181512</v>
      </c>
      <c r="I87" s="8"/>
      <c r="J87" s="6"/>
    </row>
    <row r="88" spans="1:10" x14ac:dyDescent="0.2">
      <c r="A88" s="6" t="s">
        <v>17</v>
      </c>
      <c r="B88" s="3">
        <v>22181</v>
      </c>
      <c r="C88" s="3">
        <v>3025</v>
      </c>
      <c r="D88" s="3">
        <v>0</v>
      </c>
      <c r="E88" s="3">
        <v>0</v>
      </c>
      <c r="F88" s="3">
        <v>0</v>
      </c>
      <c r="G88" s="3">
        <v>0</v>
      </c>
      <c r="H88" s="3">
        <f t="shared" si="1"/>
        <v>25206</v>
      </c>
      <c r="I88" s="8"/>
      <c r="J88" s="6"/>
    </row>
    <row r="89" spans="1:10" x14ac:dyDescent="0.2">
      <c r="A89" s="6" t="s">
        <v>46</v>
      </c>
      <c r="B89" s="3">
        <v>145277</v>
      </c>
      <c r="C89" s="3">
        <v>22195</v>
      </c>
      <c r="D89" s="3">
        <v>0</v>
      </c>
      <c r="E89" s="3">
        <v>0</v>
      </c>
      <c r="F89" s="3">
        <v>0</v>
      </c>
      <c r="G89" s="3">
        <v>10089</v>
      </c>
      <c r="H89" s="3">
        <f t="shared" si="1"/>
        <v>177561</v>
      </c>
      <c r="I89" s="8"/>
      <c r="J89" s="6"/>
    </row>
    <row r="90" spans="1:10" x14ac:dyDescent="0.2">
      <c r="A90" s="6" t="s">
        <v>101</v>
      </c>
      <c r="B90" s="3">
        <v>17551</v>
      </c>
      <c r="C90" s="3">
        <v>0</v>
      </c>
      <c r="D90" s="3">
        <v>0</v>
      </c>
      <c r="E90" s="3">
        <v>0</v>
      </c>
      <c r="F90" s="3">
        <v>0</v>
      </c>
      <c r="G90" s="3">
        <v>0</v>
      </c>
      <c r="H90" s="3">
        <f t="shared" si="1"/>
        <v>17551</v>
      </c>
      <c r="I90" s="8"/>
      <c r="J90" s="6"/>
    </row>
    <row r="91" spans="1:10" x14ac:dyDescent="0.2">
      <c r="A91" s="6" t="s">
        <v>146</v>
      </c>
      <c r="B91" s="3">
        <v>60881</v>
      </c>
      <c r="C91" s="3">
        <v>7856</v>
      </c>
      <c r="D91" s="3">
        <v>0</v>
      </c>
      <c r="E91" s="3">
        <v>0</v>
      </c>
      <c r="F91" s="3">
        <v>0</v>
      </c>
      <c r="G91" s="3">
        <v>5892</v>
      </c>
      <c r="H91" s="3">
        <f t="shared" si="1"/>
        <v>74629</v>
      </c>
      <c r="I91" s="8"/>
      <c r="J91" s="6"/>
    </row>
    <row r="92" spans="1:10" x14ac:dyDescent="0.2">
      <c r="A92" s="6" t="s">
        <v>88</v>
      </c>
      <c r="B92" s="3">
        <v>315206</v>
      </c>
      <c r="C92" s="3">
        <v>32510</v>
      </c>
      <c r="D92" s="3">
        <v>0</v>
      </c>
      <c r="E92" s="3">
        <v>0</v>
      </c>
      <c r="F92" s="3">
        <v>0</v>
      </c>
      <c r="G92" s="3">
        <v>59366</v>
      </c>
      <c r="H92" s="3">
        <f t="shared" si="1"/>
        <v>407082</v>
      </c>
      <c r="I92" s="8"/>
      <c r="J92" s="6"/>
    </row>
    <row r="93" spans="1:10" x14ac:dyDescent="0.2">
      <c r="A93" s="6" t="s">
        <v>102</v>
      </c>
      <c r="B93" s="3">
        <v>1884</v>
      </c>
      <c r="C93" s="3">
        <v>0</v>
      </c>
      <c r="D93" s="3">
        <v>0</v>
      </c>
      <c r="E93" s="3">
        <v>0</v>
      </c>
      <c r="F93" s="3">
        <v>0</v>
      </c>
      <c r="G93" s="3">
        <v>0</v>
      </c>
      <c r="H93" s="3">
        <f t="shared" si="1"/>
        <v>1884</v>
      </c>
      <c r="I93" s="8"/>
      <c r="J93" s="6"/>
    </row>
    <row r="94" spans="1:10" x14ac:dyDescent="0.2">
      <c r="A94" s="6" t="s">
        <v>74</v>
      </c>
      <c r="B94" s="3">
        <v>1387103</v>
      </c>
      <c r="C94" s="3">
        <v>186004</v>
      </c>
      <c r="D94" s="3">
        <v>1442</v>
      </c>
      <c r="E94" s="3">
        <v>0</v>
      </c>
      <c r="F94" s="3">
        <v>0</v>
      </c>
      <c r="G94" s="3">
        <v>124003</v>
      </c>
      <c r="H94" s="3">
        <f t="shared" si="1"/>
        <v>1698552</v>
      </c>
      <c r="I94" s="8"/>
      <c r="J94" s="6"/>
    </row>
    <row r="95" spans="1:10" x14ac:dyDescent="0.2">
      <c r="A95" s="6" t="s">
        <v>223</v>
      </c>
      <c r="B95" s="3">
        <v>594369</v>
      </c>
      <c r="C95" s="3">
        <v>129650</v>
      </c>
      <c r="D95" s="3">
        <v>0</v>
      </c>
      <c r="E95" s="3">
        <v>23573</v>
      </c>
      <c r="F95" s="3">
        <v>0</v>
      </c>
      <c r="G95" s="3">
        <v>111129</v>
      </c>
      <c r="H95" s="3">
        <f t="shared" si="1"/>
        <v>858721</v>
      </c>
      <c r="I95" s="8"/>
      <c r="J95" s="6"/>
    </row>
    <row r="96" spans="1:10" x14ac:dyDescent="0.2">
      <c r="A96" s="6" t="s">
        <v>167</v>
      </c>
      <c r="B96" s="3">
        <v>81409</v>
      </c>
      <c r="C96" s="3">
        <v>10977</v>
      </c>
      <c r="D96" s="3">
        <v>0</v>
      </c>
      <c r="E96" s="3">
        <v>0</v>
      </c>
      <c r="F96" s="3">
        <v>0</v>
      </c>
      <c r="G96" s="3">
        <v>10977</v>
      </c>
      <c r="H96" s="3">
        <f t="shared" si="1"/>
        <v>103363</v>
      </c>
      <c r="I96" s="8"/>
      <c r="J96" s="6"/>
    </row>
    <row r="97" spans="1:10" x14ac:dyDescent="0.2">
      <c r="A97" s="6" t="s">
        <v>140</v>
      </c>
      <c r="B97" s="3">
        <v>489351</v>
      </c>
      <c r="C97" s="3">
        <v>56464</v>
      </c>
      <c r="D97" s="3">
        <v>0</v>
      </c>
      <c r="E97" s="3">
        <v>10134</v>
      </c>
      <c r="F97" s="3">
        <v>0</v>
      </c>
      <c r="G97" s="3">
        <v>31851</v>
      </c>
      <c r="H97" s="3">
        <f t="shared" si="1"/>
        <v>587800</v>
      </c>
      <c r="I97" s="8"/>
      <c r="J97" s="6"/>
    </row>
    <row r="98" spans="1:10" x14ac:dyDescent="0.2">
      <c r="A98" s="6" t="s">
        <v>75</v>
      </c>
      <c r="B98" s="3">
        <v>139281</v>
      </c>
      <c r="C98" s="3">
        <v>16127</v>
      </c>
      <c r="D98" s="3">
        <v>0</v>
      </c>
      <c r="E98" s="3">
        <v>0</v>
      </c>
      <c r="F98" s="3">
        <v>0</v>
      </c>
      <c r="G98" s="3">
        <v>11729</v>
      </c>
      <c r="H98" s="3">
        <f t="shared" si="1"/>
        <v>167137</v>
      </c>
      <c r="I98" s="8"/>
      <c r="J98" s="6"/>
    </row>
    <row r="99" spans="1:10" x14ac:dyDescent="0.2">
      <c r="A99" s="6" t="s">
        <v>8</v>
      </c>
      <c r="B99" s="3">
        <v>1152220</v>
      </c>
      <c r="C99" s="3">
        <v>320498</v>
      </c>
      <c r="D99" s="3">
        <v>0</v>
      </c>
      <c r="E99" s="3">
        <v>0</v>
      </c>
      <c r="F99" s="3">
        <v>0</v>
      </c>
      <c r="G99" s="3">
        <v>70785</v>
      </c>
      <c r="H99" s="3">
        <f t="shared" si="1"/>
        <v>1543503</v>
      </c>
      <c r="I99" s="8"/>
      <c r="J99" s="6"/>
    </row>
    <row r="100" spans="1:10" x14ac:dyDescent="0.2">
      <c r="A100" s="6" t="s">
        <v>96</v>
      </c>
      <c r="B100" s="3">
        <v>795803</v>
      </c>
      <c r="C100" s="3">
        <v>79320</v>
      </c>
      <c r="D100" s="3">
        <v>2601</v>
      </c>
      <c r="E100" s="3">
        <v>0</v>
      </c>
      <c r="F100" s="3">
        <v>0</v>
      </c>
      <c r="G100" s="3">
        <v>68918</v>
      </c>
      <c r="H100" s="3">
        <f t="shared" si="1"/>
        <v>946642</v>
      </c>
      <c r="I100" s="8"/>
      <c r="J100" s="6"/>
    </row>
    <row r="101" spans="1:10" x14ac:dyDescent="0.2">
      <c r="A101" s="6" t="s">
        <v>94</v>
      </c>
      <c r="B101" s="3">
        <v>1011052</v>
      </c>
      <c r="C101" s="3">
        <v>285847</v>
      </c>
      <c r="D101" s="3">
        <v>3529</v>
      </c>
      <c r="E101" s="3">
        <v>1764</v>
      </c>
      <c r="F101" s="3">
        <v>0</v>
      </c>
      <c r="G101" s="3">
        <v>109398</v>
      </c>
      <c r="H101" s="3">
        <f t="shared" si="1"/>
        <v>1411590</v>
      </c>
      <c r="I101" s="8"/>
      <c r="J101" s="6"/>
    </row>
    <row r="102" spans="1:10" x14ac:dyDescent="0.2">
      <c r="A102" s="6" t="s">
        <v>50</v>
      </c>
      <c r="B102" s="3">
        <v>5440</v>
      </c>
      <c r="C102" s="3">
        <v>0</v>
      </c>
      <c r="D102" s="3">
        <v>0</v>
      </c>
      <c r="E102" s="3">
        <v>0</v>
      </c>
      <c r="F102" s="3">
        <v>0</v>
      </c>
      <c r="G102" s="3">
        <v>5440</v>
      </c>
      <c r="H102" s="3">
        <f t="shared" si="1"/>
        <v>10880</v>
      </c>
      <c r="I102" s="8"/>
      <c r="J102" s="6"/>
    </row>
    <row r="103" spans="1:10" x14ac:dyDescent="0.2">
      <c r="A103" s="6" t="s">
        <v>89</v>
      </c>
      <c r="B103" s="3">
        <v>199266</v>
      </c>
      <c r="C103" s="3">
        <v>0</v>
      </c>
      <c r="D103" s="3">
        <v>0</v>
      </c>
      <c r="E103" s="3">
        <v>8035</v>
      </c>
      <c r="F103" s="3">
        <v>0</v>
      </c>
      <c r="G103" s="3">
        <v>14463</v>
      </c>
      <c r="H103" s="3">
        <f t="shared" si="1"/>
        <v>221764</v>
      </c>
      <c r="I103" s="8"/>
      <c r="J103" s="6"/>
    </row>
    <row r="104" spans="1:10" x14ac:dyDescent="0.2">
      <c r="A104" s="6" t="s">
        <v>105</v>
      </c>
      <c r="B104" s="3">
        <v>41</v>
      </c>
      <c r="C104" s="3">
        <v>0</v>
      </c>
      <c r="D104" s="3">
        <v>0</v>
      </c>
      <c r="E104" s="3">
        <v>0</v>
      </c>
      <c r="F104" s="3">
        <v>0</v>
      </c>
      <c r="G104" s="3">
        <v>0</v>
      </c>
      <c r="H104" s="3">
        <f t="shared" si="1"/>
        <v>41</v>
      </c>
      <c r="I104" s="8"/>
      <c r="J104" s="6"/>
    </row>
    <row r="105" spans="1:10" x14ac:dyDescent="0.2">
      <c r="A105" s="6" t="s">
        <v>84</v>
      </c>
      <c r="B105" s="3">
        <v>52663</v>
      </c>
      <c r="C105" s="3">
        <v>0</v>
      </c>
      <c r="D105" s="3">
        <v>0</v>
      </c>
      <c r="E105" s="3">
        <v>0</v>
      </c>
      <c r="F105" s="3">
        <v>0</v>
      </c>
      <c r="G105" s="3">
        <v>8777</v>
      </c>
      <c r="H105" s="3">
        <f t="shared" si="1"/>
        <v>61440</v>
      </c>
      <c r="I105" s="8"/>
      <c r="J105" s="6"/>
    </row>
    <row r="106" spans="1:10" x14ac:dyDescent="0.2">
      <c r="A106" s="6" t="s">
        <v>91</v>
      </c>
      <c r="B106" s="3">
        <v>113396</v>
      </c>
      <c r="C106" s="3">
        <v>4361</v>
      </c>
      <c r="D106" s="3">
        <v>0</v>
      </c>
      <c r="E106" s="3">
        <v>0</v>
      </c>
      <c r="F106" s="3">
        <v>0</v>
      </c>
      <c r="G106" s="3">
        <v>7269</v>
      </c>
      <c r="H106" s="3">
        <f t="shared" si="1"/>
        <v>125026</v>
      </c>
      <c r="I106" s="8"/>
      <c r="J106" s="6"/>
    </row>
    <row r="107" spans="1:10" x14ac:dyDescent="0.2">
      <c r="A107" s="6" t="s">
        <v>87</v>
      </c>
      <c r="B107" s="3">
        <v>46721</v>
      </c>
      <c r="C107" s="3">
        <v>1869</v>
      </c>
      <c r="D107" s="3">
        <v>0</v>
      </c>
      <c r="E107" s="3">
        <v>0</v>
      </c>
      <c r="F107" s="3">
        <v>0</v>
      </c>
      <c r="G107" s="3">
        <v>7475</v>
      </c>
      <c r="H107" s="3">
        <f t="shared" si="1"/>
        <v>56065</v>
      </c>
      <c r="I107" s="8"/>
      <c r="J107" s="6"/>
    </row>
    <row r="108" spans="1:10" x14ac:dyDescent="0.2">
      <c r="A108" s="6" t="s">
        <v>165</v>
      </c>
      <c r="B108" s="3">
        <v>1072474</v>
      </c>
      <c r="C108" s="3">
        <v>141042</v>
      </c>
      <c r="D108" s="3">
        <v>0</v>
      </c>
      <c r="E108" s="3">
        <v>0</v>
      </c>
      <c r="F108" s="3">
        <v>0</v>
      </c>
      <c r="G108" s="3">
        <v>97752</v>
      </c>
      <c r="H108" s="3">
        <f t="shared" si="1"/>
        <v>1311268</v>
      </c>
      <c r="I108" s="8"/>
      <c r="J108" s="6"/>
    </row>
    <row r="109" spans="1:10" x14ac:dyDescent="0.2">
      <c r="A109" s="6" t="s">
        <v>68</v>
      </c>
      <c r="B109" s="3">
        <v>2125993</v>
      </c>
      <c r="C109" s="3">
        <v>654945</v>
      </c>
      <c r="D109" s="3">
        <v>1289</v>
      </c>
      <c r="E109" s="3">
        <v>1289</v>
      </c>
      <c r="F109" s="3">
        <v>0</v>
      </c>
      <c r="G109" s="3">
        <v>224332</v>
      </c>
      <c r="H109" s="3">
        <f t="shared" si="1"/>
        <v>3007848</v>
      </c>
      <c r="I109" s="8"/>
      <c r="J109" s="6"/>
    </row>
    <row r="110" spans="1:10" x14ac:dyDescent="0.2">
      <c r="A110" s="6" t="s">
        <v>224</v>
      </c>
      <c r="B110" s="3">
        <v>278651</v>
      </c>
      <c r="C110" s="3">
        <v>49257</v>
      </c>
      <c r="D110" s="3">
        <v>0</v>
      </c>
      <c r="E110" s="3">
        <v>0</v>
      </c>
      <c r="F110" s="3">
        <v>0</v>
      </c>
      <c r="G110" s="3">
        <v>30961</v>
      </c>
      <c r="H110" s="3">
        <f t="shared" si="1"/>
        <v>358869</v>
      </c>
      <c r="I110" s="8"/>
      <c r="J110" s="6"/>
    </row>
    <row r="111" spans="1:10" x14ac:dyDescent="0.2">
      <c r="A111" s="6" t="s">
        <v>160</v>
      </c>
      <c r="B111" s="3">
        <v>162554</v>
      </c>
      <c r="C111" s="3">
        <v>36376</v>
      </c>
      <c r="D111" s="3">
        <v>0</v>
      </c>
      <c r="E111" s="3">
        <v>0</v>
      </c>
      <c r="F111" s="3">
        <v>0</v>
      </c>
      <c r="G111" s="3">
        <v>2273</v>
      </c>
      <c r="H111" s="3">
        <f t="shared" si="1"/>
        <v>201203</v>
      </c>
      <c r="I111" s="8"/>
      <c r="J111" s="6"/>
    </row>
    <row r="112" spans="1:10" x14ac:dyDescent="0.2">
      <c r="A112" s="6" t="s">
        <v>10</v>
      </c>
      <c r="B112" s="3">
        <v>469378</v>
      </c>
      <c r="C112" s="3">
        <v>85845</v>
      </c>
      <c r="D112" s="3">
        <v>0</v>
      </c>
      <c r="E112" s="3">
        <v>0</v>
      </c>
      <c r="F112" s="3">
        <v>0</v>
      </c>
      <c r="G112" s="3">
        <v>49845</v>
      </c>
      <c r="H112" s="3">
        <f t="shared" si="1"/>
        <v>605068</v>
      </c>
      <c r="I112" s="8"/>
      <c r="J112" s="6"/>
    </row>
    <row r="113" spans="1:10" x14ac:dyDescent="0.2">
      <c r="A113" s="6" t="s">
        <v>4</v>
      </c>
      <c r="B113" s="3">
        <v>62100</v>
      </c>
      <c r="C113" s="3">
        <v>17466</v>
      </c>
      <c r="D113" s="3">
        <v>0</v>
      </c>
      <c r="E113" s="3">
        <v>0</v>
      </c>
      <c r="F113" s="3">
        <v>0</v>
      </c>
      <c r="G113" s="3">
        <v>11644</v>
      </c>
      <c r="H113" s="3">
        <f t="shared" si="1"/>
        <v>91210</v>
      </c>
      <c r="I113" s="8"/>
      <c r="J113" s="6"/>
    </row>
    <row r="114" spans="1:10" x14ac:dyDescent="0.2">
      <c r="A114" s="6" t="s">
        <v>48</v>
      </c>
      <c r="B114" s="3">
        <v>8431</v>
      </c>
      <c r="C114" s="3">
        <v>4215</v>
      </c>
      <c r="D114" s="3">
        <v>0</v>
      </c>
      <c r="E114" s="3">
        <v>0</v>
      </c>
      <c r="F114" s="3">
        <v>0</v>
      </c>
      <c r="G114" s="3">
        <v>0</v>
      </c>
      <c r="H114" s="3">
        <f t="shared" si="1"/>
        <v>12646</v>
      </c>
      <c r="I114" s="8"/>
      <c r="J114" s="6"/>
    </row>
    <row r="115" spans="1:10" x14ac:dyDescent="0.2">
      <c r="A115" s="6" t="s">
        <v>120</v>
      </c>
      <c r="B115" s="3">
        <v>374929</v>
      </c>
      <c r="C115" s="3">
        <v>41917</v>
      </c>
      <c r="D115" s="3">
        <v>0</v>
      </c>
      <c r="E115" s="3">
        <v>0</v>
      </c>
      <c r="F115" s="3">
        <v>0</v>
      </c>
      <c r="G115" s="3">
        <v>39589</v>
      </c>
      <c r="H115" s="3">
        <f t="shared" si="1"/>
        <v>456435</v>
      </c>
      <c r="I115" s="8"/>
      <c r="J115" s="6"/>
    </row>
    <row r="116" spans="1:10" x14ac:dyDescent="0.2">
      <c r="A116" s="6" t="s">
        <v>118</v>
      </c>
      <c r="B116" s="3">
        <v>138109</v>
      </c>
      <c r="C116" s="3">
        <v>8968</v>
      </c>
      <c r="D116" s="3">
        <v>0</v>
      </c>
      <c r="E116" s="3">
        <v>0</v>
      </c>
      <c r="F116" s="3">
        <v>0</v>
      </c>
      <c r="G116" s="3">
        <v>7174</v>
      </c>
      <c r="H116" s="3">
        <f t="shared" si="1"/>
        <v>154251</v>
      </c>
      <c r="I116" s="8"/>
      <c r="J116" s="6"/>
    </row>
    <row r="117" spans="1:10" x14ac:dyDescent="0.2">
      <c r="A117" s="6" t="s">
        <v>28</v>
      </c>
      <c r="B117" s="3">
        <v>133234</v>
      </c>
      <c r="C117" s="3">
        <v>10409</v>
      </c>
      <c r="D117" s="3">
        <v>0</v>
      </c>
      <c r="E117" s="3">
        <v>0</v>
      </c>
      <c r="F117" s="3">
        <v>0</v>
      </c>
      <c r="G117" s="3">
        <v>12491</v>
      </c>
      <c r="H117" s="3">
        <f t="shared" si="1"/>
        <v>156134</v>
      </c>
      <c r="I117" s="8"/>
      <c r="J117" s="6"/>
    </row>
    <row r="118" spans="1:10" x14ac:dyDescent="0.2">
      <c r="A118" s="6" t="s">
        <v>134</v>
      </c>
      <c r="B118" s="3">
        <v>125671</v>
      </c>
      <c r="C118" s="3">
        <v>33406</v>
      </c>
      <c r="D118" s="3">
        <v>0</v>
      </c>
      <c r="E118" s="3">
        <v>0</v>
      </c>
      <c r="F118" s="3">
        <v>0</v>
      </c>
      <c r="G118" s="3">
        <v>7954</v>
      </c>
      <c r="H118" s="3">
        <f t="shared" si="1"/>
        <v>167031</v>
      </c>
      <c r="I118" s="8"/>
      <c r="J118" s="6"/>
    </row>
    <row r="119" spans="1:10" x14ac:dyDescent="0.2">
      <c r="A119" s="6" t="s">
        <v>135</v>
      </c>
      <c r="B119" s="3">
        <v>102615</v>
      </c>
      <c r="C119" s="3">
        <v>16551</v>
      </c>
      <c r="D119" s="3">
        <v>0</v>
      </c>
      <c r="E119" s="3">
        <v>0</v>
      </c>
      <c r="F119" s="3">
        <v>0</v>
      </c>
      <c r="G119" s="3">
        <v>13241</v>
      </c>
      <c r="H119" s="3">
        <f t="shared" si="1"/>
        <v>132407</v>
      </c>
      <c r="I119" s="8"/>
      <c r="J119" s="6"/>
    </row>
    <row r="120" spans="1:10" x14ac:dyDescent="0.2">
      <c r="A120" s="6" t="s">
        <v>163</v>
      </c>
      <c r="B120" s="3">
        <v>775679</v>
      </c>
      <c r="C120" s="3">
        <v>162318</v>
      </c>
      <c r="D120" s="3">
        <v>1436</v>
      </c>
      <c r="E120" s="3">
        <v>0</v>
      </c>
      <c r="F120" s="3">
        <v>0</v>
      </c>
      <c r="G120" s="3">
        <v>74695</v>
      </c>
      <c r="H120" s="3">
        <f t="shared" si="1"/>
        <v>1014128</v>
      </c>
      <c r="I120" s="8"/>
      <c r="J120" s="6"/>
    </row>
    <row r="121" spans="1:10" x14ac:dyDescent="0.2">
      <c r="A121" s="6" t="s">
        <v>26</v>
      </c>
      <c r="B121" s="3">
        <v>776538</v>
      </c>
      <c r="C121" s="3">
        <v>144436</v>
      </c>
      <c r="D121" s="3">
        <v>0</v>
      </c>
      <c r="E121" s="3">
        <v>4659</v>
      </c>
      <c r="F121" s="3">
        <v>0</v>
      </c>
      <c r="G121" s="3">
        <v>43486</v>
      </c>
      <c r="H121" s="3">
        <f t="shared" si="1"/>
        <v>969119</v>
      </c>
      <c r="I121" s="8"/>
      <c r="J121" s="6"/>
    </row>
    <row r="122" spans="1:10" x14ac:dyDescent="0.2">
      <c r="A122" s="6" t="s">
        <v>9</v>
      </c>
      <c r="B122" s="3">
        <v>2562520</v>
      </c>
      <c r="C122" s="3">
        <v>518901</v>
      </c>
      <c r="D122" s="3">
        <v>1185</v>
      </c>
      <c r="E122" s="3">
        <v>0</v>
      </c>
      <c r="F122" s="3">
        <v>0</v>
      </c>
      <c r="G122" s="3">
        <v>291438</v>
      </c>
      <c r="H122" s="3">
        <f t="shared" si="1"/>
        <v>3374044</v>
      </c>
      <c r="I122" s="8"/>
      <c r="J122" s="6"/>
    </row>
    <row r="123" spans="1:10" x14ac:dyDescent="0.2">
      <c r="A123" s="6" t="s">
        <v>36</v>
      </c>
      <c r="B123" s="3">
        <v>59247</v>
      </c>
      <c r="C123" s="3">
        <v>11592</v>
      </c>
      <c r="D123" s="3">
        <v>0</v>
      </c>
      <c r="E123" s="3">
        <v>0</v>
      </c>
      <c r="F123" s="3">
        <v>0</v>
      </c>
      <c r="G123" s="3">
        <v>3864</v>
      </c>
      <c r="H123" s="3">
        <f t="shared" si="1"/>
        <v>74703</v>
      </c>
      <c r="I123" s="8"/>
      <c r="J123" s="6"/>
    </row>
    <row r="124" spans="1:10" x14ac:dyDescent="0.2">
      <c r="A124" s="6" t="s">
        <v>77</v>
      </c>
      <c r="B124" s="3">
        <v>51645</v>
      </c>
      <c r="C124" s="3">
        <v>8451</v>
      </c>
      <c r="D124" s="3">
        <v>0</v>
      </c>
      <c r="E124" s="3">
        <v>0</v>
      </c>
      <c r="F124" s="3">
        <v>0</v>
      </c>
      <c r="G124" s="3">
        <v>4695</v>
      </c>
      <c r="H124" s="3">
        <f t="shared" si="1"/>
        <v>64791</v>
      </c>
      <c r="I124" s="8"/>
      <c r="J124" s="6"/>
    </row>
    <row r="125" spans="1:10" x14ac:dyDescent="0.2">
      <c r="A125" s="6" t="s">
        <v>114</v>
      </c>
      <c r="B125" s="3">
        <v>276379</v>
      </c>
      <c r="C125" s="3">
        <v>75166</v>
      </c>
      <c r="D125" s="3">
        <v>1156</v>
      </c>
      <c r="E125" s="3">
        <v>0</v>
      </c>
      <c r="F125" s="3">
        <v>0</v>
      </c>
      <c r="G125" s="3">
        <v>13877</v>
      </c>
      <c r="H125" s="3">
        <f t="shared" si="1"/>
        <v>366578</v>
      </c>
      <c r="I125" s="8"/>
      <c r="J125" s="6"/>
    </row>
    <row r="126" spans="1:10" x14ac:dyDescent="0.2">
      <c r="A126" s="6" t="s">
        <v>142</v>
      </c>
      <c r="B126" s="3">
        <v>56383</v>
      </c>
      <c r="C126" s="3">
        <v>5126</v>
      </c>
      <c r="D126" s="3">
        <v>0</v>
      </c>
      <c r="E126" s="3">
        <v>0</v>
      </c>
      <c r="F126" s="3">
        <v>0</v>
      </c>
      <c r="G126" s="3">
        <v>1709</v>
      </c>
      <c r="H126" s="3">
        <f t="shared" si="1"/>
        <v>63218</v>
      </c>
      <c r="I126" s="8"/>
      <c r="J126" s="6"/>
    </row>
    <row r="127" spans="1:10" x14ac:dyDescent="0.2">
      <c r="A127" s="6" t="s">
        <v>116</v>
      </c>
      <c r="B127" s="3">
        <v>539068</v>
      </c>
      <c r="C127" s="3">
        <v>55289</v>
      </c>
      <c r="D127" s="3">
        <v>0</v>
      </c>
      <c r="E127" s="3">
        <v>0</v>
      </c>
      <c r="F127" s="3">
        <v>0</v>
      </c>
      <c r="G127" s="3">
        <v>10367</v>
      </c>
      <c r="H127" s="3">
        <f t="shared" si="1"/>
        <v>604724</v>
      </c>
      <c r="I127" s="8"/>
      <c r="J127" s="6"/>
    </row>
    <row r="128" spans="1:10" x14ac:dyDescent="0.2">
      <c r="A128" s="6" t="s">
        <v>225</v>
      </c>
      <c r="B128" s="3">
        <v>563789</v>
      </c>
      <c r="C128" s="3">
        <v>73084</v>
      </c>
      <c r="D128" s="3">
        <v>0</v>
      </c>
      <c r="E128" s="3">
        <v>4475</v>
      </c>
      <c r="F128" s="3">
        <v>0</v>
      </c>
      <c r="G128" s="3">
        <v>79050</v>
      </c>
      <c r="H128" s="3">
        <f t="shared" si="1"/>
        <v>720398</v>
      </c>
      <c r="I128" s="8"/>
      <c r="J128" s="6"/>
    </row>
    <row r="129" spans="1:10" x14ac:dyDescent="0.2">
      <c r="A129" s="6" t="s">
        <v>103</v>
      </c>
      <c r="B129" s="3">
        <v>255239</v>
      </c>
      <c r="C129" s="3">
        <v>3496</v>
      </c>
      <c r="D129" s="3">
        <v>0</v>
      </c>
      <c r="E129" s="3">
        <v>0</v>
      </c>
      <c r="F129" s="3">
        <v>0</v>
      </c>
      <c r="G129" s="3">
        <v>27971</v>
      </c>
      <c r="H129" s="3">
        <f t="shared" si="1"/>
        <v>286706</v>
      </c>
      <c r="I129" s="8"/>
      <c r="J129" s="6"/>
    </row>
    <row r="130" spans="1:10" x14ac:dyDescent="0.2">
      <c r="A130" s="6" t="s">
        <v>33</v>
      </c>
      <c r="B130" s="3">
        <v>104833</v>
      </c>
      <c r="C130" s="3">
        <v>11100</v>
      </c>
      <c r="D130" s="3">
        <v>0</v>
      </c>
      <c r="E130" s="3">
        <v>0</v>
      </c>
      <c r="F130" s="3">
        <v>0</v>
      </c>
      <c r="G130" s="3">
        <v>11100</v>
      </c>
      <c r="H130" s="3">
        <f t="shared" ref="H130:H193" si="2">SUM(B130:G130)</f>
        <v>127033</v>
      </c>
      <c r="I130" s="8"/>
      <c r="J130" s="6"/>
    </row>
    <row r="131" spans="1:10" x14ac:dyDescent="0.2">
      <c r="A131" s="6" t="s">
        <v>90</v>
      </c>
      <c r="B131" s="3">
        <v>140498</v>
      </c>
      <c r="C131" s="3">
        <v>16928</v>
      </c>
      <c r="D131" s="3">
        <v>0</v>
      </c>
      <c r="E131" s="3">
        <v>0</v>
      </c>
      <c r="F131" s="3">
        <v>0</v>
      </c>
      <c r="G131" s="3">
        <v>28777</v>
      </c>
      <c r="H131" s="3">
        <f t="shared" si="2"/>
        <v>186203</v>
      </c>
      <c r="I131" s="8"/>
      <c r="J131" s="6"/>
    </row>
    <row r="132" spans="1:10" x14ac:dyDescent="0.2">
      <c r="A132" s="6" t="s">
        <v>226</v>
      </c>
      <c r="B132" s="3">
        <v>538959</v>
      </c>
      <c r="C132" s="3">
        <v>13954</v>
      </c>
      <c r="D132" s="3">
        <v>0</v>
      </c>
      <c r="E132" s="3">
        <v>0</v>
      </c>
      <c r="F132" s="3">
        <v>0</v>
      </c>
      <c r="G132" s="3">
        <v>80233</v>
      </c>
      <c r="H132" s="3">
        <f t="shared" si="2"/>
        <v>633146</v>
      </c>
      <c r="I132" s="8"/>
      <c r="J132" s="6"/>
    </row>
    <row r="133" spans="1:10" x14ac:dyDescent="0.2">
      <c r="A133" s="6" t="s">
        <v>13</v>
      </c>
      <c r="B133" s="3">
        <v>1305259</v>
      </c>
      <c r="C133" s="3">
        <v>252313</v>
      </c>
      <c r="D133" s="3">
        <v>0</v>
      </c>
      <c r="E133" s="3">
        <v>0</v>
      </c>
      <c r="F133" s="3">
        <v>5638</v>
      </c>
      <c r="G133" s="3">
        <v>149414</v>
      </c>
      <c r="H133" s="3">
        <f t="shared" si="2"/>
        <v>1712624</v>
      </c>
      <c r="I133" s="8"/>
      <c r="J133" s="6"/>
    </row>
    <row r="134" spans="1:10" x14ac:dyDescent="0.2">
      <c r="A134" s="6" t="s">
        <v>11</v>
      </c>
      <c r="B134" s="3">
        <v>683606</v>
      </c>
      <c r="C134" s="3">
        <v>152892</v>
      </c>
      <c r="D134" s="3">
        <v>2940</v>
      </c>
      <c r="E134" s="3">
        <v>0</v>
      </c>
      <c r="F134" s="3">
        <v>0</v>
      </c>
      <c r="G134" s="3">
        <v>73506</v>
      </c>
      <c r="H134" s="3">
        <f t="shared" si="2"/>
        <v>912944</v>
      </c>
      <c r="I134" s="8"/>
      <c r="J134" s="6"/>
    </row>
    <row r="135" spans="1:10" x14ac:dyDescent="0.2">
      <c r="A135" s="6" t="s">
        <v>76</v>
      </c>
      <c r="B135" s="3">
        <v>32669</v>
      </c>
      <c r="C135" s="3">
        <v>3063</v>
      </c>
      <c r="D135" s="3">
        <v>0</v>
      </c>
      <c r="E135" s="3">
        <v>0</v>
      </c>
      <c r="F135" s="3">
        <v>0</v>
      </c>
      <c r="G135" s="3">
        <v>0</v>
      </c>
      <c r="H135" s="3">
        <f t="shared" si="2"/>
        <v>35732</v>
      </c>
      <c r="I135" s="8"/>
      <c r="J135" s="6"/>
    </row>
    <row r="136" spans="1:10" x14ac:dyDescent="0.2">
      <c r="A136" s="6" t="s">
        <v>122</v>
      </c>
      <c r="B136" s="3">
        <v>512364</v>
      </c>
      <c r="C136" s="3">
        <v>137829</v>
      </c>
      <c r="D136" s="3">
        <v>0</v>
      </c>
      <c r="E136" s="3">
        <v>2996</v>
      </c>
      <c r="F136" s="3">
        <v>0</v>
      </c>
      <c r="G136" s="3">
        <v>65918</v>
      </c>
      <c r="H136" s="3">
        <f t="shared" si="2"/>
        <v>719107</v>
      </c>
      <c r="I136" s="8"/>
      <c r="J136" s="6"/>
    </row>
    <row r="137" spans="1:10" x14ac:dyDescent="0.2">
      <c r="A137" s="6" t="s">
        <v>227</v>
      </c>
      <c r="B137" s="3">
        <v>575132</v>
      </c>
      <c r="C137" s="3">
        <v>83961</v>
      </c>
      <c r="D137" s="3">
        <v>1399</v>
      </c>
      <c r="E137" s="3">
        <v>11195</v>
      </c>
      <c r="F137" s="3">
        <v>0</v>
      </c>
      <c r="G137" s="3">
        <v>62971</v>
      </c>
      <c r="H137" s="3">
        <f t="shared" si="2"/>
        <v>734658</v>
      </c>
      <c r="I137" s="8"/>
      <c r="J137" s="6"/>
    </row>
    <row r="138" spans="1:10" x14ac:dyDescent="0.2">
      <c r="A138" s="6" t="s">
        <v>131</v>
      </c>
      <c r="B138" s="3">
        <v>34438</v>
      </c>
      <c r="C138" s="3">
        <v>13392</v>
      </c>
      <c r="D138" s="3">
        <v>0</v>
      </c>
      <c r="E138" s="3">
        <v>0</v>
      </c>
      <c r="F138" s="3">
        <v>0</v>
      </c>
      <c r="G138" s="3">
        <v>0</v>
      </c>
      <c r="H138" s="3">
        <f t="shared" si="2"/>
        <v>47830</v>
      </c>
      <c r="I138" s="8"/>
      <c r="J138" s="6"/>
    </row>
    <row r="139" spans="1:10" x14ac:dyDescent="0.2">
      <c r="A139" s="6" t="s">
        <v>6</v>
      </c>
      <c r="B139" s="3">
        <v>249082</v>
      </c>
      <c r="C139" s="3">
        <v>63765</v>
      </c>
      <c r="D139" s="3">
        <v>0</v>
      </c>
      <c r="E139" s="3">
        <v>0</v>
      </c>
      <c r="F139" s="3">
        <v>0</v>
      </c>
      <c r="G139" s="3">
        <v>17934</v>
      </c>
      <c r="H139" s="3">
        <f t="shared" si="2"/>
        <v>330781</v>
      </c>
      <c r="I139" s="8"/>
      <c r="J139" s="6"/>
    </row>
    <row r="140" spans="1:10" x14ac:dyDescent="0.2">
      <c r="A140" s="6" t="s">
        <v>60</v>
      </c>
      <c r="B140" s="3">
        <v>542821</v>
      </c>
      <c r="C140" s="3">
        <v>29052</v>
      </c>
      <c r="D140" s="3">
        <v>0</v>
      </c>
      <c r="E140" s="3">
        <v>0</v>
      </c>
      <c r="F140" s="3">
        <v>0</v>
      </c>
      <c r="G140" s="3">
        <v>38227</v>
      </c>
      <c r="H140" s="3">
        <f t="shared" si="2"/>
        <v>610100</v>
      </c>
      <c r="I140" s="8"/>
      <c r="J140" s="6"/>
    </row>
    <row r="141" spans="1:10" x14ac:dyDescent="0.2">
      <c r="A141" s="6" t="s">
        <v>137</v>
      </c>
      <c r="B141" s="3">
        <v>74523</v>
      </c>
      <c r="C141" s="3">
        <v>1818</v>
      </c>
      <c r="D141" s="3">
        <v>0</v>
      </c>
      <c r="E141" s="3">
        <v>0</v>
      </c>
      <c r="F141" s="3">
        <v>0</v>
      </c>
      <c r="G141" s="3">
        <v>3635</v>
      </c>
      <c r="H141" s="3">
        <f t="shared" si="2"/>
        <v>79976</v>
      </c>
      <c r="I141" s="8"/>
      <c r="J141" s="6"/>
    </row>
    <row r="142" spans="1:10" x14ac:dyDescent="0.2">
      <c r="A142" s="6" t="s">
        <v>53</v>
      </c>
      <c r="B142" s="3">
        <v>1857</v>
      </c>
      <c r="C142" s="3">
        <v>0</v>
      </c>
      <c r="D142" s="3">
        <v>0</v>
      </c>
      <c r="E142" s="3">
        <v>0</v>
      </c>
      <c r="F142" s="3">
        <v>0</v>
      </c>
      <c r="G142" s="3">
        <v>0</v>
      </c>
      <c r="H142" s="3">
        <f t="shared" si="2"/>
        <v>1857</v>
      </c>
      <c r="I142" s="8"/>
      <c r="J142" s="6"/>
    </row>
    <row r="143" spans="1:10" x14ac:dyDescent="0.2">
      <c r="A143" s="6" t="s">
        <v>228</v>
      </c>
      <c r="B143" s="3">
        <v>41043</v>
      </c>
      <c r="C143" s="3">
        <v>3848</v>
      </c>
      <c r="D143" s="3">
        <v>0</v>
      </c>
      <c r="E143" s="3">
        <v>0</v>
      </c>
      <c r="F143" s="3">
        <v>0</v>
      </c>
      <c r="G143" s="3">
        <v>2565</v>
      </c>
      <c r="H143" s="3">
        <f t="shared" si="2"/>
        <v>47456</v>
      </c>
      <c r="I143" s="8"/>
      <c r="J143" s="6"/>
    </row>
    <row r="144" spans="1:10" x14ac:dyDescent="0.2">
      <c r="A144" s="6" t="s">
        <v>67</v>
      </c>
      <c r="B144" s="3">
        <v>7613</v>
      </c>
      <c r="C144" s="3">
        <v>0</v>
      </c>
      <c r="D144" s="3">
        <v>0</v>
      </c>
      <c r="E144" s="3">
        <v>0</v>
      </c>
      <c r="F144" s="3">
        <v>0</v>
      </c>
      <c r="G144" s="3">
        <v>0</v>
      </c>
      <c r="H144" s="3">
        <f t="shared" si="2"/>
        <v>7613</v>
      </c>
      <c r="I144" s="8"/>
      <c r="J144" s="6"/>
    </row>
    <row r="145" spans="1:10" x14ac:dyDescent="0.2">
      <c r="A145" s="6" t="s">
        <v>80</v>
      </c>
      <c r="B145" s="3">
        <v>201410</v>
      </c>
      <c r="C145" s="3">
        <v>15613</v>
      </c>
      <c r="D145" s="3">
        <v>0</v>
      </c>
      <c r="E145" s="3">
        <v>0</v>
      </c>
      <c r="F145" s="3">
        <v>0</v>
      </c>
      <c r="G145" s="3">
        <v>18736</v>
      </c>
      <c r="H145" s="3">
        <f t="shared" si="2"/>
        <v>235759</v>
      </c>
      <c r="I145" s="8"/>
      <c r="J145" s="6"/>
    </row>
    <row r="146" spans="1:10" x14ac:dyDescent="0.2">
      <c r="A146" s="6" t="s">
        <v>78</v>
      </c>
      <c r="B146" s="3">
        <v>3697</v>
      </c>
      <c r="C146" s="3">
        <v>0</v>
      </c>
      <c r="D146" s="3">
        <v>0</v>
      </c>
      <c r="E146" s="3">
        <v>0</v>
      </c>
      <c r="F146" s="3">
        <v>0</v>
      </c>
      <c r="G146" s="3">
        <v>0</v>
      </c>
      <c r="H146" s="3">
        <f t="shared" si="2"/>
        <v>3697</v>
      </c>
      <c r="I146" s="8"/>
      <c r="J146" s="6"/>
    </row>
    <row r="147" spans="1:10" x14ac:dyDescent="0.2">
      <c r="A147" s="6" t="s">
        <v>229</v>
      </c>
      <c r="B147" s="3">
        <v>55208</v>
      </c>
      <c r="C147" s="3">
        <v>15336</v>
      </c>
      <c r="D147" s="3">
        <v>0</v>
      </c>
      <c r="E147" s="3">
        <v>0</v>
      </c>
      <c r="F147" s="3">
        <v>0</v>
      </c>
      <c r="G147" s="3">
        <v>6134</v>
      </c>
      <c r="H147" s="3">
        <f t="shared" si="2"/>
        <v>76678</v>
      </c>
      <c r="I147" s="8"/>
      <c r="J147" s="6"/>
    </row>
    <row r="148" spans="1:10" x14ac:dyDescent="0.2">
      <c r="A148" s="6" t="s">
        <v>121</v>
      </c>
      <c r="B148" s="3">
        <v>8515155</v>
      </c>
      <c r="C148" s="3">
        <v>1657106</v>
      </c>
      <c r="D148" s="3">
        <v>7313</v>
      </c>
      <c r="E148" s="3">
        <v>45340</v>
      </c>
      <c r="F148" s="3">
        <v>5851</v>
      </c>
      <c r="G148" s="3">
        <v>893638</v>
      </c>
      <c r="H148" s="3">
        <f t="shared" si="2"/>
        <v>11124403</v>
      </c>
      <c r="I148" s="8"/>
      <c r="J148" s="6"/>
    </row>
    <row r="149" spans="1:10" x14ac:dyDescent="0.2">
      <c r="A149" s="6" t="s">
        <v>27</v>
      </c>
      <c r="B149" s="3">
        <v>35116</v>
      </c>
      <c r="C149" s="3">
        <v>0</v>
      </c>
      <c r="D149" s="3">
        <v>0</v>
      </c>
      <c r="E149" s="3">
        <v>0</v>
      </c>
      <c r="F149" s="3">
        <v>0</v>
      </c>
      <c r="G149" s="3">
        <v>0</v>
      </c>
      <c r="H149" s="3">
        <f t="shared" si="2"/>
        <v>35116</v>
      </c>
      <c r="I149" s="8"/>
      <c r="J149" s="6"/>
    </row>
    <row r="150" spans="1:10" x14ac:dyDescent="0.2">
      <c r="A150" s="6" t="s">
        <v>47</v>
      </c>
      <c r="B150" s="3">
        <v>47429</v>
      </c>
      <c r="C150" s="3">
        <v>0</v>
      </c>
      <c r="D150" s="3">
        <v>0</v>
      </c>
      <c r="E150" s="3">
        <v>0</v>
      </c>
      <c r="F150" s="3">
        <v>0</v>
      </c>
      <c r="G150" s="3">
        <v>435</v>
      </c>
      <c r="H150" s="3">
        <f t="shared" si="2"/>
        <v>47864</v>
      </c>
      <c r="I150" s="8"/>
      <c r="J150" s="6"/>
    </row>
    <row r="151" spans="1:10" x14ac:dyDescent="0.2">
      <c r="A151" s="6" t="s">
        <v>65</v>
      </c>
      <c r="B151" s="3">
        <v>34105</v>
      </c>
      <c r="C151" s="3">
        <v>4093</v>
      </c>
      <c r="D151" s="3">
        <v>0</v>
      </c>
      <c r="E151" s="3">
        <v>0</v>
      </c>
      <c r="F151" s="3">
        <v>0</v>
      </c>
      <c r="G151" s="3">
        <v>2728</v>
      </c>
      <c r="H151" s="3">
        <f t="shared" si="2"/>
        <v>40926</v>
      </c>
      <c r="I151" s="8"/>
      <c r="J151" s="6"/>
    </row>
    <row r="152" spans="1:10" x14ac:dyDescent="0.2">
      <c r="A152" s="6" t="s">
        <v>21</v>
      </c>
      <c r="B152" s="3">
        <v>176006</v>
      </c>
      <c r="C152" s="3">
        <v>8325</v>
      </c>
      <c r="D152" s="3">
        <v>0</v>
      </c>
      <c r="E152" s="3">
        <v>0</v>
      </c>
      <c r="F152" s="3">
        <v>0</v>
      </c>
      <c r="G152" s="3">
        <v>19028</v>
      </c>
      <c r="H152" s="3">
        <f t="shared" si="2"/>
        <v>203359</v>
      </c>
      <c r="I152" s="8"/>
      <c r="J152" s="6"/>
    </row>
    <row r="153" spans="1:10" x14ac:dyDescent="0.2">
      <c r="A153" s="6" t="s">
        <v>31</v>
      </c>
      <c r="B153" s="3">
        <v>1067596</v>
      </c>
      <c r="C153" s="3">
        <v>194108</v>
      </c>
      <c r="D153" s="3">
        <v>1427</v>
      </c>
      <c r="E153" s="3">
        <v>8564</v>
      </c>
      <c r="F153" s="3">
        <v>0</v>
      </c>
      <c r="G153" s="3">
        <v>132736</v>
      </c>
      <c r="H153" s="3">
        <f t="shared" si="2"/>
        <v>1404431</v>
      </c>
      <c r="I153" s="8"/>
      <c r="J153" s="6"/>
    </row>
    <row r="154" spans="1:10" x14ac:dyDescent="0.2">
      <c r="A154" s="6" t="s">
        <v>41</v>
      </c>
      <c r="B154" s="3">
        <v>128353</v>
      </c>
      <c r="C154" s="3">
        <v>19747</v>
      </c>
      <c r="D154" s="3">
        <v>0</v>
      </c>
      <c r="E154" s="3">
        <v>0</v>
      </c>
      <c r="F154" s="3">
        <v>0</v>
      </c>
      <c r="G154" s="3">
        <v>21157</v>
      </c>
      <c r="H154" s="3">
        <f t="shared" si="2"/>
        <v>169257</v>
      </c>
      <c r="I154" s="8"/>
      <c r="J154" s="6"/>
    </row>
    <row r="155" spans="1:10" x14ac:dyDescent="0.2">
      <c r="A155" s="6" t="s">
        <v>123</v>
      </c>
      <c r="B155" s="3">
        <v>1705031</v>
      </c>
      <c r="C155" s="3">
        <v>386474</v>
      </c>
      <c r="D155" s="3">
        <v>1337</v>
      </c>
      <c r="E155" s="3">
        <v>1337</v>
      </c>
      <c r="F155" s="3">
        <v>0</v>
      </c>
      <c r="G155" s="3">
        <v>221988</v>
      </c>
      <c r="H155" s="3">
        <f t="shared" si="2"/>
        <v>2316167</v>
      </c>
      <c r="I155" s="8"/>
      <c r="J155" s="6"/>
    </row>
    <row r="156" spans="1:10" x14ac:dyDescent="0.2">
      <c r="A156" s="6" t="s">
        <v>39</v>
      </c>
      <c r="B156" s="3">
        <v>77980</v>
      </c>
      <c r="C156" s="3">
        <v>10756</v>
      </c>
      <c r="D156" s="3">
        <v>0</v>
      </c>
      <c r="E156" s="3">
        <v>0</v>
      </c>
      <c r="F156" s="3">
        <v>0</v>
      </c>
      <c r="G156" s="3">
        <v>10756</v>
      </c>
      <c r="H156" s="3">
        <f t="shared" si="2"/>
        <v>99492</v>
      </c>
      <c r="I156" s="8"/>
      <c r="J156" s="6"/>
    </row>
    <row r="157" spans="1:10" x14ac:dyDescent="0.2">
      <c r="A157" s="6" t="s">
        <v>128</v>
      </c>
      <c r="B157" s="3">
        <v>86728</v>
      </c>
      <c r="C157" s="3">
        <v>0</v>
      </c>
      <c r="D157" s="3">
        <v>0</v>
      </c>
      <c r="E157" s="3">
        <v>0</v>
      </c>
      <c r="F157" s="3">
        <v>0</v>
      </c>
      <c r="G157" s="3">
        <v>2891</v>
      </c>
      <c r="H157" s="3">
        <f t="shared" si="2"/>
        <v>89619</v>
      </c>
      <c r="I157" s="8"/>
      <c r="J157" s="6"/>
    </row>
    <row r="158" spans="1:10" x14ac:dyDescent="0.2">
      <c r="A158" s="6" t="s">
        <v>64</v>
      </c>
      <c r="B158" s="3">
        <v>187344</v>
      </c>
      <c r="C158" s="3">
        <v>41804</v>
      </c>
      <c r="D158" s="3">
        <v>0</v>
      </c>
      <c r="E158" s="3">
        <v>0</v>
      </c>
      <c r="F158" s="3">
        <v>0</v>
      </c>
      <c r="G158" s="3">
        <v>18580</v>
      </c>
      <c r="H158" s="3">
        <f t="shared" si="2"/>
        <v>247728</v>
      </c>
      <c r="I158" s="8"/>
      <c r="J158" s="6"/>
    </row>
    <row r="159" spans="1:10" x14ac:dyDescent="0.2">
      <c r="A159" s="6" t="s">
        <v>115</v>
      </c>
      <c r="B159" s="3">
        <v>8115842</v>
      </c>
      <c r="C159" s="3">
        <v>280554</v>
      </c>
      <c r="D159" s="3">
        <v>29066</v>
      </c>
      <c r="E159" s="3">
        <v>0</v>
      </c>
      <c r="F159" s="3">
        <v>3791</v>
      </c>
      <c r="G159" s="3">
        <v>390501</v>
      </c>
      <c r="H159" s="3">
        <f t="shared" si="2"/>
        <v>8819754</v>
      </c>
      <c r="I159" s="8"/>
      <c r="J159" s="6"/>
    </row>
    <row r="160" spans="1:10" x14ac:dyDescent="0.2">
      <c r="A160" s="6" t="s">
        <v>99</v>
      </c>
      <c r="B160" s="3">
        <v>633353</v>
      </c>
      <c r="C160" s="3">
        <v>83576</v>
      </c>
      <c r="D160" s="3">
        <v>0</v>
      </c>
      <c r="E160" s="3">
        <v>0</v>
      </c>
      <c r="F160" s="3">
        <v>0</v>
      </c>
      <c r="G160" s="3">
        <v>1306</v>
      </c>
      <c r="H160" s="3">
        <f t="shared" si="2"/>
        <v>718235</v>
      </c>
      <c r="I160" s="8"/>
      <c r="J160" s="6"/>
    </row>
    <row r="161" spans="1:10" x14ac:dyDescent="0.2">
      <c r="A161" s="6" t="s">
        <v>19</v>
      </c>
      <c r="B161" s="3">
        <v>365879</v>
      </c>
      <c r="C161" s="3">
        <v>48235</v>
      </c>
      <c r="D161" s="3">
        <v>1177</v>
      </c>
      <c r="E161" s="3">
        <v>0</v>
      </c>
      <c r="F161" s="3">
        <v>0</v>
      </c>
      <c r="G161" s="3">
        <v>40000</v>
      </c>
      <c r="H161" s="3">
        <f t="shared" si="2"/>
        <v>455291</v>
      </c>
      <c r="I161" s="8"/>
      <c r="J161" s="6"/>
    </row>
    <row r="162" spans="1:10" x14ac:dyDescent="0.2">
      <c r="A162" s="6" t="s">
        <v>98</v>
      </c>
      <c r="B162" s="3">
        <v>364921</v>
      </c>
      <c r="C162" s="3">
        <v>15205</v>
      </c>
      <c r="D162" s="3">
        <v>0</v>
      </c>
      <c r="E162" s="3">
        <v>0</v>
      </c>
      <c r="F162" s="3">
        <v>0</v>
      </c>
      <c r="G162" s="3">
        <v>2765</v>
      </c>
      <c r="H162" s="3">
        <f t="shared" si="2"/>
        <v>382891</v>
      </c>
      <c r="I162" s="8"/>
      <c r="J162" s="6"/>
    </row>
    <row r="163" spans="1:10" x14ac:dyDescent="0.2">
      <c r="A163" s="6" t="s">
        <v>18</v>
      </c>
      <c r="B163" s="3">
        <v>292735</v>
      </c>
      <c r="C163" s="3">
        <v>15862</v>
      </c>
      <c r="D163" s="3">
        <v>0</v>
      </c>
      <c r="E163" s="3">
        <v>0</v>
      </c>
      <c r="F163" s="3">
        <v>0</v>
      </c>
      <c r="G163" s="3">
        <v>34609</v>
      </c>
      <c r="H163" s="3">
        <f t="shared" si="2"/>
        <v>343206</v>
      </c>
      <c r="I163" s="8"/>
      <c r="J163" s="6"/>
    </row>
    <row r="164" spans="1:10" x14ac:dyDescent="0.2">
      <c r="A164" s="6" t="s">
        <v>166</v>
      </c>
      <c r="B164" s="3">
        <v>165546</v>
      </c>
      <c r="C164" s="3">
        <v>37624</v>
      </c>
      <c r="D164" s="3">
        <v>0</v>
      </c>
      <c r="E164" s="3">
        <v>0</v>
      </c>
      <c r="F164" s="3">
        <v>0</v>
      </c>
      <c r="G164" s="3">
        <v>3010</v>
      </c>
      <c r="H164" s="3">
        <f t="shared" si="2"/>
        <v>206180</v>
      </c>
      <c r="I164" s="8"/>
      <c r="J164" s="6"/>
    </row>
    <row r="165" spans="1:10" x14ac:dyDescent="0.2">
      <c r="A165" s="6" t="s">
        <v>230</v>
      </c>
      <c r="B165" s="3">
        <v>42171</v>
      </c>
      <c r="C165" s="3">
        <v>11861</v>
      </c>
      <c r="D165" s="3">
        <v>0</v>
      </c>
      <c r="E165" s="3">
        <v>0</v>
      </c>
      <c r="F165" s="3">
        <v>0</v>
      </c>
      <c r="G165" s="3">
        <v>10543</v>
      </c>
      <c r="H165" s="3">
        <f t="shared" si="2"/>
        <v>64575</v>
      </c>
      <c r="I165" s="8"/>
      <c r="J165" s="6"/>
    </row>
    <row r="166" spans="1:10" x14ac:dyDescent="0.2">
      <c r="A166" s="6" t="s">
        <v>156</v>
      </c>
      <c r="B166" s="3">
        <v>663006</v>
      </c>
      <c r="C166" s="3">
        <v>143475</v>
      </c>
      <c r="D166" s="3">
        <v>3021</v>
      </c>
      <c r="E166" s="3">
        <v>0</v>
      </c>
      <c r="F166" s="3">
        <v>0</v>
      </c>
      <c r="G166" s="3">
        <v>37757</v>
      </c>
      <c r="H166" s="3">
        <f t="shared" si="2"/>
        <v>847259</v>
      </c>
      <c r="I166" s="8"/>
      <c r="J166" s="6"/>
    </row>
    <row r="167" spans="1:10" x14ac:dyDescent="0.2">
      <c r="A167" s="6" t="s">
        <v>111</v>
      </c>
      <c r="B167" s="3">
        <v>609273</v>
      </c>
      <c r="C167" s="3">
        <v>73352</v>
      </c>
      <c r="D167" s="3">
        <v>0</v>
      </c>
      <c r="E167" s="3">
        <v>0</v>
      </c>
      <c r="F167" s="3">
        <v>0</v>
      </c>
      <c r="G167" s="3">
        <v>23952</v>
      </c>
      <c r="H167" s="3">
        <f t="shared" si="2"/>
        <v>706577</v>
      </c>
      <c r="I167" s="8"/>
      <c r="J167" s="6"/>
    </row>
    <row r="168" spans="1:10" x14ac:dyDescent="0.2">
      <c r="A168" s="6" t="s">
        <v>32</v>
      </c>
      <c r="B168" s="3">
        <v>194560</v>
      </c>
      <c r="C168" s="3">
        <v>11349</v>
      </c>
      <c r="D168" s="3">
        <v>0</v>
      </c>
      <c r="E168" s="3">
        <v>0</v>
      </c>
      <c r="F168" s="3">
        <v>0</v>
      </c>
      <c r="G168" s="3">
        <v>16213</v>
      </c>
      <c r="H168" s="3">
        <f t="shared" si="2"/>
        <v>222122</v>
      </c>
      <c r="I168" s="8"/>
      <c r="J168" s="6"/>
    </row>
    <row r="169" spans="1:10" x14ac:dyDescent="0.2">
      <c r="A169" s="6" t="s">
        <v>93</v>
      </c>
      <c r="B169" s="3">
        <v>265752</v>
      </c>
      <c r="C169" s="3">
        <v>0</v>
      </c>
      <c r="D169" s="3">
        <v>0</v>
      </c>
      <c r="E169" s="3">
        <v>0</v>
      </c>
      <c r="F169" s="3">
        <v>0</v>
      </c>
      <c r="G169" s="3">
        <v>33795</v>
      </c>
      <c r="H169" s="3">
        <f t="shared" si="2"/>
        <v>299547</v>
      </c>
      <c r="I169" s="8"/>
      <c r="J169" s="6"/>
    </row>
    <row r="170" spans="1:10" x14ac:dyDescent="0.2">
      <c r="A170" s="6" t="s">
        <v>59</v>
      </c>
      <c r="B170" s="3">
        <v>3792</v>
      </c>
      <c r="C170" s="3">
        <v>0</v>
      </c>
      <c r="D170" s="3">
        <v>0</v>
      </c>
      <c r="E170" s="3">
        <v>0</v>
      </c>
      <c r="F170" s="3">
        <v>0</v>
      </c>
      <c r="G170" s="3">
        <v>0</v>
      </c>
      <c r="H170" s="3">
        <f t="shared" si="2"/>
        <v>3792</v>
      </c>
      <c r="I170" s="8"/>
      <c r="J170" s="6"/>
    </row>
    <row r="171" spans="1:10" x14ac:dyDescent="0.2">
      <c r="A171" s="6" t="s">
        <v>231</v>
      </c>
      <c r="B171" s="3">
        <v>580287</v>
      </c>
      <c r="C171" s="3">
        <v>0</v>
      </c>
      <c r="D171" s="3">
        <v>0</v>
      </c>
      <c r="E171" s="3">
        <v>0</v>
      </c>
      <c r="F171" s="3">
        <v>0</v>
      </c>
      <c r="G171" s="3">
        <v>65002</v>
      </c>
      <c r="H171" s="3">
        <f t="shared" si="2"/>
        <v>645289</v>
      </c>
      <c r="I171" s="8"/>
      <c r="J171" s="6"/>
    </row>
    <row r="172" spans="1:10" x14ac:dyDescent="0.2">
      <c r="A172" s="6" t="s">
        <v>35</v>
      </c>
      <c r="B172" s="3">
        <v>310627</v>
      </c>
      <c r="C172" s="3">
        <v>36119</v>
      </c>
      <c r="D172" s="3">
        <v>0</v>
      </c>
      <c r="E172" s="3">
        <v>0</v>
      </c>
      <c r="F172" s="3">
        <v>0</v>
      </c>
      <c r="G172" s="3">
        <v>33230</v>
      </c>
      <c r="H172" s="3">
        <f t="shared" si="2"/>
        <v>379976</v>
      </c>
      <c r="I172" s="8"/>
      <c r="J172" s="6"/>
    </row>
    <row r="173" spans="1:10" x14ac:dyDescent="0.2">
      <c r="A173" s="6" t="s">
        <v>232</v>
      </c>
      <c r="B173" s="3">
        <v>47096</v>
      </c>
      <c r="C173" s="3">
        <v>12680</v>
      </c>
      <c r="D173" s="3">
        <v>0</v>
      </c>
      <c r="E173" s="3">
        <v>0</v>
      </c>
      <c r="F173" s="3">
        <v>0</v>
      </c>
      <c r="G173" s="3">
        <v>10868</v>
      </c>
      <c r="H173" s="3">
        <f t="shared" si="2"/>
        <v>70644</v>
      </c>
      <c r="I173" s="8"/>
      <c r="J173" s="6"/>
    </row>
    <row r="174" spans="1:10" x14ac:dyDescent="0.2">
      <c r="A174" s="6" t="s">
        <v>158</v>
      </c>
      <c r="B174" s="3">
        <v>5237</v>
      </c>
      <c r="C174" s="3">
        <v>2618</v>
      </c>
      <c r="D174" s="3">
        <v>0</v>
      </c>
      <c r="E174" s="3">
        <v>0</v>
      </c>
      <c r="F174" s="3">
        <v>0</v>
      </c>
      <c r="G174" s="3">
        <v>2618</v>
      </c>
      <c r="H174" s="3">
        <f t="shared" si="2"/>
        <v>10473</v>
      </c>
      <c r="I174" s="8"/>
      <c r="J174" s="6"/>
    </row>
    <row r="175" spans="1:10" x14ac:dyDescent="0.2">
      <c r="A175" s="6" t="s">
        <v>82</v>
      </c>
      <c r="B175" s="3">
        <v>2041937</v>
      </c>
      <c r="C175" s="3">
        <v>22744</v>
      </c>
      <c r="D175" s="3">
        <v>8845</v>
      </c>
      <c r="E175" s="3">
        <v>36644</v>
      </c>
      <c r="F175" s="3">
        <v>0</v>
      </c>
      <c r="G175" s="3">
        <v>283041</v>
      </c>
      <c r="H175" s="3">
        <f t="shared" si="2"/>
        <v>2393211</v>
      </c>
      <c r="I175" s="8"/>
      <c r="J175" s="6"/>
    </row>
    <row r="176" spans="1:10" x14ac:dyDescent="0.2">
      <c r="A176" s="6" t="s">
        <v>23</v>
      </c>
      <c r="B176" s="3">
        <v>505293</v>
      </c>
      <c r="C176" s="3">
        <v>83347</v>
      </c>
      <c r="D176" s="3">
        <v>1302</v>
      </c>
      <c r="E176" s="3">
        <v>0</v>
      </c>
      <c r="F176" s="3">
        <v>0</v>
      </c>
      <c r="G176" s="3">
        <v>74231</v>
      </c>
      <c r="H176" s="3">
        <f t="shared" si="2"/>
        <v>664173</v>
      </c>
      <c r="I176" s="8"/>
      <c r="J176" s="6"/>
    </row>
    <row r="177" spans="1:10" x14ac:dyDescent="0.2">
      <c r="A177" s="6" t="s">
        <v>117</v>
      </c>
      <c r="B177" s="3">
        <v>45516</v>
      </c>
      <c r="C177" s="3">
        <v>11379</v>
      </c>
      <c r="D177" s="3">
        <v>0</v>
      </c>
      <c r="E177" s="3">
        <v>0</v>
      </c>
      <c r="F177" s="3">
        <v>0</v>
      </c>
      <c r="G177" s="3">
        <v>2845</v>
      </c>
      <c r="H177" s="3">
        <f t="shared" si="2"/>
        <v>59740</v>
      </c>
      <c r="I177" s="8"/>
      <c r="J177" s="6"/>
    </row>
    <row r="178" spans="1:10" x14ac:dyDescent="0.2">
      <c r="A178" s="6" t="s">
        <v>139</v>
      </c>
      <c r="B178" s="3">
        <v>92598</v>
      </c>
      <c r="C178" s="3">
        <v>12627</v>
      </c>
      <c r="D178" s="3">
        <v>0</v>
      </c>
      <c r="E178" s="3">
        <v>0</v>
      </c>
      <c r="F178" s="3">
        <v>0</v>
      </c>
      <c r="G178" s="3">
        <v>4209</v>
      </c>
      <c r="H178" s="3">
        <f t="shared" si="2"/>
        <v>109434</v>
      </c>
      <c r="I178" s="8"/>
      <c r="J178" s="6"/>
    </row>
    <row r="179" spans="1:10" x14ac:dyDescent="0.2">
      <c r="A179" s="6" t="s">
        <v>55</v>
      </c>
      <c r="B179" s="3">
        <v>1401</v>
      </c>
      <c r="C179" s="3">
        <v>0</v>
      </c>
      <c r="D179" s="3">
        <v>0</v>
      </c>
      <c r="E179" s="3">
        <v>0</v>
      </c>
      <c r="F179" s="3">
        <v>0</v>
      </c>
      <c r="G179" s="3">
        <v>0</v>
      </c>
      <c r="H179" s="3">
        <f t="shared" si="2"/>
        <v>1401</v>
      </c>
      <c r="I179" s="8"/>
      <c r="J179" s="6"/>
    </row>
    <row r="180" spans="1:10" x14ac:dyDescent="0.2">
      <c r="A180" s="6" t="s">
        <v>43</v>
      </c>
      <c r="B180" s="3">
        <v>230294</v>
      </c>
      <c r="C180" s="3">
        <v>35045</v>
      </c>
      <c r="D180" s="3">
        <v>0</v>
      </c>
      <c r="E180" s="3">
        <v>0</v>
      </c>
      <c r="F180" s="3">
        <v>0</v>
      </c>
      <c r="G180" s="3">
        <v>38800</v>
      </c>
      <c r="H180" s="3">
        <f t="shared" si="2"/>
        <v>304139</v>
      </c>
      <c r="I180" s="8"/>
      <c r="J180" s="6"/>
    </row>
    <row r="181" spans="1:10" x14ac:dyDescent="0.2">
      <c r="A181" s="6" t="s">
        <v>97</v>
      </c>
      <c r="B181" s="3">
        <v>452306</v>
      </c>
      <c r="C181" s="3">
        <v>69191</v>
      </c>
      <c r="D181" s="3">
        <v>0</v>
      </c>
      <c r="E181" s="3">
        <v>0</v>
      </c>
      <c r="F181" s="3">
        <v>0</v>
      </c>
      <c r="G181" s="3">
        <v>33314</v>
      </c>
      <c r="H181" s="3">
        <f t="shared" si="2"/>
        <v>554811</v>
      </c>
      <c r="I181" s="8"/>
      <c r="J181" s="6"/>
    </row>
    <row r="182" spans="1:10" x14ac:dyDescent="0.2">
      <c r="A182" s="6" t="s">
        <v>233</v>
      </c>
      <c r="B182" s="3">
        <v>901323</v>
      </c>
      <c r="C182" s="3">
        <v>228113</v>
      </c>
      <c r="D182" s="3">
        <v>3709</v>
      </c>
      <c r="E182" s="3">
        <v>0</v>
      </c>
      <c r="F182" s="3">
        <v>0</v>
      </c>
      <c r="G182" s="3">
        <v>87165</v>
      </c>
      <c r="H182" s="3">
        <f t="shared" si="2"/>
        <v>1220310</v>
      </c>
      <c r="I182" s="8"/>
      <c r="J182" s="6"/>
    </row>
    <row r="183" spans="1:10" x14ac:dyDescent="0.2">
      <c r="A183" s="6" t="s">
        <v>154</v>
      </c>
      <c r="B183" s="3">
        <v>1677739</v>
      </c>
      <c r="C183" s="3">
        <v>411376</v>
      </c>
      <c r="D183" s="3">
        <v>3070</v>
      </c>
      <c r="E183" s="3">
        <v>39910</v>
      </c>
      <c r="F183" s="3">
        <v>0</v>
      </c>
      <c r="G183" s="3">
        <v>224108</v>
      </c>
      <c r="H183" s="3">
        <f t="shared" si="2"/>
        <v>2356203</v>
      </c>
      <c r="I183" s="8"/>
      <c r="J183" s="6"/>
    </row>
    <row r="184" spans="1:10" x14ac:dyDescent="0.2">
      <c r="A184" s="6" t="s">
        <v>133</v>
      </c>
      <c r="B184" s="3">
        <v>401115</v>
      </c>
      <c r="C184" s="3">
        <v>72442</v>
      </c>
      <c r="D184" s="3">
        <v>0</v>
      </c>
      <c r="E184" s="3">
        <v>0</v>
      </c>
      <c r="F184" s="3">
        <v>0</v>
      </c>
      <c r="G184" s="3">
        <v>30855</v>
      </c>
      <c r="H184" s="3">
        <f t="shared" si="2"/>
        <v>504412</v>
      </c>
      <c r="I184" s="8"/>
      <c r="J184" s="6"/>
    </row>
    <row r="185" spans="1:10" x14ac:dyDescent="0.2">
      <c r="A185" s="6" t="s">
        <v>149</v>
      </c>
      <c r="B185" s="3">
        <v>2446</v>
      </c>
      <c r="C185" s="3">
        <v>0</v>
      </c>
      <c r="D185" s="3">
        <v>0</v>
      </c>
      <c r="E185" s="3">
        <v>0</v>
      </c>
      <c r="F185" s="3">
        <v>0</v>
      </c>
      <c r="G185" s="3">
        <v>0</v>
      </c>
      <c r="H185" s="3">
        <f t="shared" si="2"/>
        <v>2446</v>
      </c>
      <c r="I185" s="8"/>
      <c r="J185" s="6"/>
    </row>
    <row r="186" spans="1:10" x14ac:dyDescent="0.2">
      <c r="A186" s="6" t="s">
        <v>234</v>
      </c>
      <c r="B186" s="3">
        <v>7092</v>
      </c>
      <c r="C186" s="3">
        <v>0</v>
      </c>
      <c r="D186" s="3">
        <v>0</v>
      </c>
      <c r="E186" s="3">
        <v>0</v>
      </c>
      <c r="F186" s="3">
        <v>0</v>
      </c>
      <c r="G186" s="3">
        <v>0</v>
      </c>
      <c r="H186" s="3">
        <f t="shared" si="2"/>
        <v>7092</v>
      </c>
      <c r="I186" s="8"/>
      <c r="J186" s="6"/>
    </row>
    <row r="187" spans="1:10" x14ac:dyDescent="0.2">
      <c r="A187" s="6" t="s">
        <v>235</v>
      </c>
      <c r="B187" s="3">
        <v>202850</v>
      </c>
      <c r="C187" s="3">
        <v>47441</v>
      </c>
      <c r="D187" s="3">
        <v>0</v>
      </c>
      <c r="E187" s="3">
        <v>0</v>
      </c>
      <c r="F187" s="3">
        <v>0</v>
      </c>
      <c r="G187" s="3">
        <v>35990</v>
      </c>
      <c r="H187" s="3">
        <f t="shared" si="2"/>
        <v>286281</v>
      </c>
      <c r="I187" s="8"/>
      <c r="J187" s="6"/>
    </row>
    <row r="188" spans="1:10" x14ac:dyDescent="0.2">
      <c r="A188" s="6" t="s">
        <v>141</v>
      </c>
      <c r="B188" s="3">
        <v>78441</v>
      </c>
      <c r="C188" s="3">
        <v>3017</v>
      </c>
      <c r="D188" s="3">
        <v>0</v>
      </c>
      <c r="E188" s="3">
        <v>0</v>
      </c>
      <c r="F188" s="3">
        <v>0</v>
      </c>
      <c r="G188" s="3">
        <v>4525</v>
      </c>
      <c r="H188" s="3">
        <f t="shared" si="2"/>
        <v>85983</v>
      </c>
      <c r="I188" s="8"/>
      <c r="J188" s="6"/>
    </row>
    <row r="189" spans="1:10" x14ac:dyDescent="0.2">
      <c r="A189" s="6" t="s">
        <v>109</v>
      </c>
      <c r="B189" s="3">
        <v>163391</v>
      </c>
      <c r="C189" s="3">
        <v>7104</v>
      </c>
      <c r="D189" s="3">
        <v>0</v>
      </c>
      <c r="E189" s="3">
        <v>0</v>
      </c>
      <c r="F189" s="3">
        <v>0</v>
      </c>
      <c r="G189" s="3">
        <v>24864</v>
      </c>
      <c r="H189" s="3">
        <f t="shared" si="2"/>
        <v>195359</v>
      </c>
      <c r="I189" s="8"/>
      <c r="J189" s="6"/>
    </row>
    <row r="190" spans="1:10" x14ac:dyDescent="0.2">
      <c r="A190" s="6" t="s">
        <v>22</v>
      </c>
      <c r="B190" s="3">
        <v>114985</v>
      </c>
      <c r="C190" s="3">
        <v>18454</v>
      </c>
      <c r="D190" s="3">
        <v>0</v>
      </c>
      <c r="E190" s="3">
        <v>0</v>
      </c>
      <c r="F190" s="3">
        <v>0</v>
      </c>
      <c r="G190" s="3">
        <v>5678</v>
      </c>
      <c r="H190" s="3">
        <f t="shared" si="2"/>
        <v>139117</v>
      </c>
      <c r="I190" s="8"/>
      <c r="J190" s="6"/>
    </row>
    <row r="191" spans="1:10" x14ac:dyDescent="0.2">
      <c r="A191" s="6" t="s">
        <v>147</v>
      </c>
      <c r="B191" s="3">
        <v>55707</v>
      </c>
      <c r="C191" s="3">
        <v>0</v>
      </c>
      <c r="D191" s="3">
        <v>0</v>
      </c>
      <c r="E191" s="3">
        <v>0</v>
      </c>
      <c r="F191" s="3">
        <v>0</v>
      </c>
      <c r="G191" s="3">
        <v>5763</v>
      </c>
      <c r="H191" s="3">
        <f t="shared" si="2"/>
        <v>61470</v>
      </c>
      <c r="I191" s="8"/>
      <c r="J191" s="6"/>
    </row>
    <row r="192" spans="1:10" x14ac:dyDescent="0.2">
      <c r="A192" s="6" t="s">
        <v>236</v>
      </c>
      <c r="B192" s="3">
        <v>160598</v>
      </c>
      <c r="C192" s="3">
        <v>33674</v>
      </c>
      <c r="D192" s="3">
        <v>0</v>
      </c>
      <c r="E192" s="3">
        <v>0</v>
      </c>
      <c r="F192" s="3">
        <v>0</v>
      </c>
      <c r="G192" s="3">
        <v>22017</v>
      </c>
      <c r="H192" s="3">
        <f t="shared" si="2"/>
        <v>216289</v>
      </c>
      <c r="I192" s="8"/>
      <c r="J192" s="6"/>
    </row>
    <row r="193" spans="1:10" x14ac:dyDescent="0.2">
      <c r="A193" s="6" t="s">
        <v>237</v>
      </c>
      <c r="B193" s="3">
        <v>1312764</v>
      </c>
      <c r="C193" s="3">
        <v>299619</v>
      </c>
      <c r="D193" s="3">
        <v>0</v>
      </c>
      <c r="E193" s="3">
        <v>0</v>
      </c>
      <c r="F193" s="3">
        <v>0</v>
      </c>
      <c r="G193" s="3">
        <v>103477</v>
      </c>
      <c r="H193" s="3">
        <f t="shared" si="2"/>
        <v>1715860</v>
      </c>
      <c r="I193" s="8"/>
      <c r="J193" s="6"/>
    </row>
    <row r="194" spans="1:10" x14ac:dyDescent="0.2">
      <c r="A194" s="6" t="s">
        <v>164</v>
      </c>
      <c r="B194" s="3">
        <v>205180</v>
      </c>
      <c r="C194" s="3">
        <v>23605</v>
      </c>
      <c r="D194" s="3">
        <v>0</v>
      </c>
      <c r="E194" s="3">
        <v>0</v>
      </c>
      <c r="F194" s="3">
        <v>0</v>
      </c>
      <c r="G194" s="3">
        <v>18157</v>
      </c>
      <c r="H194" s="3">
        <f t="shared" ref="H194:H202" si="3">SUM(B194:G194)</f>
        <v>246942</v>
      </c>
      <c r="I194" s="8"/>
      <c r="J194" s="6"/>
    </row>
    <row r="195" spans="1:10" x14ac:dyDescent="0.2">
      <c r="A195" s="6" t="s">
        <v>42</v>
      </c>
      <c r="B195" s="3">
        <v>274841</v>
      </c>
      <c r="C195" s="3">
        <v>23245</v>
      </c>
      <c r="D195" s="3">
        <v>0</v>
      </c>
      <c r="E195" s="3">
        <v>0</v>
      </c>
      <c r="F195" s="3">
        <v>0</v>
      </c>
      <c r="G195" s="3">
        <v>36919</v>
      </c>
      <c r="H195" s="3">
        <f t="shared" si="3"/>
        <v>335005</v>
      </c>
      <c r="I195" s="8"/>
      <c r="J195" s="6"/>
    </row>
    <row r="196" spans="1:10" x14ac:dyDescent="0.2">
      <c r="A196" s="6" t="s">
        <v>119</v>
      </c>
      <c r="B196" s="3">
        <v>856046</v>
      </c>
      <c r="C196" s="3">
        <v>137533</v>
      </c>
      <c r="D196" s="3">
        <v>3856</v>
      </c>
      <c r="E196" s="3">
        <v>0</v>
      </c>
      <c r="F196" s="3">
        <v>0</v>
      </c>
      <c r="G196" s="3">
        <v>66838</v>
      </c>
      <c r="H196" s="3">
        <f t="shared" si="3"/>
        <v>1064273</v>
      </c>
      <c r="I196" s="8"/>
      <c r="J196" s="6"/>
    </row>
    <row r="197" spans="1:10" x14ac:dyDescent="0.2">
      <c r="A197" s="6" t="s">
        <v>238</v>
      </c>
      <c r="B197" s="3">
        <v>192535</v>
      </c>
      <c r="C197" s="3">
        <v>31758</v>
      </c>
      <c r="D197" s="3">
        <v>0</v>
      </c>
      <c r="E197" s="3">
        <v>0</v>
      </c>
      <c r="F197" s="3">
        <v>0</v>
      </c>
      <c r="G197" s="3">
        <v>17864</v>
      </c>
      <c r="H197" s="3">
        <f t="shared" si="3"/>
        <v>242157</v>
      </c>
      <c r="I197" s="8"/>
      <c r="J197" s="6"/>
    </row>
    <row r="198" spans="1:10" x14ac:dyDescent="0.2">
      <c r="A198" s="6" t="s">
        <v>37</v>
      </c>
      <c r="B198" s="3">
        <v>57036</v>
      </c>
      <c r="C198" s="3">
        <v>8642</v>
      </c>
      <c r="D198" s="3">
        <v>0</v>
      </c>
      <c r="E198" s="3">
        <v>0</v>
      </c>
      <c r="F198" s="3">
        <v>0</v>
      </c>
      <c r="G198" s="3">
        <v>3457</v>
      </c>
      <c r="H198" s="3">
        <f t="shared" si="3"/>
        <v>69135</v>
      </c>
      <c r="I198" s="8"/>
      <c r="J198" s="6"/>
    </row>
    <row r="199" spans="1:10" x14ac:dyDescent="0.2">
      <c r="A199" s="6" t="s">
        <v>239</v>
      </c>
      <c r="B199" s="3">
        <v>49132</v>
      </c>
      <c r="C199" s="3">
        <v>0</v>
      </c>
      <c r="D199" s="3">
        <v>0</v>
      </c>
      <c r="E199" s="3">
        <v>0</v>
      </c>
      <c r="F199" s="3">
        <v>0</v>
      </c>
      <c r="G199" s="3">
        <v>0</v>
      </c>
      <c r="H199" s="3">
        <f t="shared" si="3"/>
        <v>49132</v>
      </c>
      <c r="I199" s="8"/>
      <c r="J199" s="6"/>
    </row>
    <row r="200" spans="1:10" x14ac:dyDescent="0.2">
      <c r="A200" s="6" t="s">
        <v>240</v>
      </c>
      <c r="B200" s="3">
        <v>262927</v>
      </c>
      <c r="C200" s="3">
        <v>0</v>
      </c>
      <c r="D200" s="3">
        <v>0</v>
      </c>
      <c r="E200" s="3">
        <v>0</v>
      </c>
      <c r="F200" s="3">
        <v>0</v>
      </c>
      <c r="G200" s="3">
        <v>0</v>
      </c>
      <c r="H200" s="3">
        <f t="shared" si="3"/>
        <v>262927</v>
      </c>
      <c r="I200" s="8"/>
      <c r="J200" s="6"/>
    </row>
    <row r="201" spans="1:10" x14ac:dyDescent="0.2">
      <c r="A201" s="6" t="s">
        <v>241</v>
      </c>
      <c r="B201" s="3">
        <v>39177</v>
      </c>
      <c r="C201" s="3">
        <v>0</v>
      </c>
      <c r="D201" s="3">
        <v>0</v>
      </c>
      <c r="E201" s="3">
        <v>0</v>
      </c>
      <c r="F201" s="3">
        <v>0</v>
      </c>
      <c r="G201" s="3">
        <v>0</v>
      </c>
      <c r="H201" s="3">
        <f t="shared" si="3"/>
        <v>39177</v>
      </c>
      <c r="I201" s="8"/>
      <c r="J201" s="6"/>
    </row>
    <row r="202" spans="1:10" x14ac:dyDescent="0.2">
      <c r="A202" s="6" t="s">
        <v>182</v>
      </c>
      <c r="B202" s="3">
        <v>21052</v>
      </c>
      <c r="C202" s="3">
        <v>0</v>
      </c>
      <c r="D202" s="3">
        <v>0</v>
      </c>
      <c r="E202" s="3">
        <v>0</v>
      </c>
      <c r="F202" s="3">
        <v>0</v>
      </c>
      <c r="G202" s="3">
        <v>0</v>
      </c>
      <c r="H202" s="3">
        <f t="shared" si="3"/>
        <v>21052</v>
      </c>
      <c r="I202" s="8"/>
      <c r="J202" s="6"/>
    </row>
    <row r="203" spans="1:10" s="8" customFormat="1" x14ac:dyDescent="0.2">
      <c r="A203" s="23" t="s">
        <v>184</v>
      </c>
      <c r="B203" s="24">
        <f>SUBTOTAL(109,Sect611[District])</f>
        <v>98754864</v>
      </c>
      <c r="C203" s="24">
        <f>SUBTOTAL(109,Sect611[Regional])</f>
        <v>16027808</v>
      </c>
      <c r="D203" s="24">
        <f>SUBTOTAL(109,Sect611[OSD])</f>
        <v>123596</v>
      </c>
      <c r="E203" s="24">
        <f>SUBTOTAL(109,Sect611[LTCT])</f>
        <v>322742</v>
      </c>
      <c r="F203" s="24">
        <f>SUBTOTAL(109,Sect611[Hospital])</f>
        <v>15280</v>
      </c>
      <c r="G203" s="24">
        <f>SUBTOTAL(109,Sect611[ECSE])</f>
        <v>10028186</v>
      </c>
      <c r="H203" s="24">
        <f>SUBTOTAL(109,Sect611[Gross Total])</f>
        <v>125272476</v>
      </c>
    </row>
    <row r="204" spans="1:10" hidden="1" x14ac:dyDescent="0.2">
      <c r="A204" s="8"/>
      <c r="B204" s="8"/>
      <c r="C204" s="8"/>
      <c r="D204" s="8"/>
      <c r="E204" s="8"/>
      <c r="F204" s="8"/>
      <c r="G204" s="8"/>
      <c r="H204" s="8"/>
    </row>
  </sheetData>
  <sheetProtection sort="0" autoFilter="0"/>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04"/>
  <sheetViews>
    <sheetView workbookViewId="0">
      <pane ySplit="1" topLeftCell="A2" activePane="bottomLeft" state="frozen"/>
      <selection pane="bottomLeft" activeCell="G7" sqref="G7"/>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472</v>
      </c>
      <c r="C2" s="3">
        <v>0</v>
      </c>
      <c r="D2" s="3">
        <v>0</v>
      </c>
      <c r="E2" s="3">
        <v>0</v>
      </c>
      <c r="F2" s="3">
        <v>0</v>
      </c>
      <c r="G2" s="3">
        <v>0</v>
      </c>
      <c r="H2" s="3">
        <f t="shared" ref="H2:H65" si="0">SUM(B2:G2)</f>
        <v>472</v>
      </c>
      <c r="I2" s="8"/>
      <c r="J2" s="6"/>
    </row>
    <row r="3" spans="1:10" x14ac:dyDescent="0.2">
      <c r="A3" s="6" t="s">
        <v>106</v>
      </c>
      <c r="B3" s="3">
        <v>0</v>
      </c>
      <c r="C3" s="3">
        <v>0</v>
      </c>
      <c r="D3" s="3">
        <v>0</v>
      </c>
      <c r="E3" s="3">
        <v>0</v>
      </c>
      <c r="F3" s="3">
        <v>0</v>
      </c>
      <c r="G3" s="3">
        <v>406</v>
      </c>
      <c r="H3" s="3">
        <f t="shared" si="0"/>
        <v>406</v>
      </c>
      <c r="I3" s="8"/>
      <c r="J3" s="6"/>
    </row>
    <row r="4" spans="1:10" x14ac:dyDescent="0.2">
      <c r="A4" s="6" t="s">
        <v>5</v>
      </c>
      <c r="B4" s="3">
        <v>1419</v>
      </c>
      <c r="C4" s="3">
        <v>0</v>
      </c>
      <c r="D4" s="3">
        <v>0</v>
      </c>
      <c r="E4" s="3">
        <v>0</v>
      </c>
      <c r="F4" s="3">
        <v>0</v>
      </c>
      <c r="G4" s="3">
        <v>355</v>
      </c>
      <c r="H4" s="3">
        <f t="shared" si="0"/>
        <v>1774</v>
      </c>
      <c r="I4" s="8"/>
      <c r="J4" s="6"/>
    </row>
    <row r="5" spans="1:10" x14ac:dyDescent="0.2">
      <c r="A5" s="6" t="s">
        <v>161</v>
      </c>
      <c r="B5" s="3">
        <v>1201</v>
      </c>
      <c r="C5" s="3">
        <v>0</v>
      </c>
      <c r="D5" s="3">
        <v>0</v>
      </c>
      <c r="E5" s="3">
        <v>0</v>
      </c>
      <c r="F5" s="3">
        <v>0</v>
      </c>
      <c r="G5" s="3">
        <v>6603</v>
      </c>
      <c r="H5" s="3">
        <f t="shared" si="0"/>
        <v>7804</v>
      </c>
      <c r="I5" s="8"/>
      <c r="J5" s="6"/>
    </row>
    <row r="6" spans="1:10" x14ac:dyDescent="0.2">
      <c r="A6" s="6" t="s">
        <v>104</v>
      </c>
      <c r="B6" s="3">
        <v>793</v>
      </c>
      <c r="C6" s="3">
        <v>0</v>
      </c>
      <c r="D6" s="3">
        <v>0</v>
      </c>
      <c r="E6" s="3">
        <v>0</v>
      </c>
      <c r="F6" s="3">
        <v>0</v>
      </c>
      <c r="G6" s="3">
        <v>0</v>
      </c>
      <c r="H6" s="3">
        <f t="shared" si="0"/>
        <v>793</v>
      </c>
      <c r="I6" s="8"/>
      <c r="J6" s="6"/>
    </row>
    <row r="7" spans="1:10" x14ac:dyDescent="0.2">
      <c r="A7" s="6" t="s">
        <v>44</v>
      </c>
      <c r="B7" s="3">
        <v>457</v>
      </c>
      <c r="C7" s="3">
        <v>0</v>
      </c>
      <c r="D7" s="3">
        <v>0</v>
      </c>
      <c r="E7" s="3">
        <v>0</v>
      </c>
      <c r="F7" s="3">
        <v>0</v>
      </c>
      <c r="G7" s="3">
        <v>152</v>
      </c>
      <c r="H7" s="3">
        <f t="shared" si="0"/>
        <v>609</v>
      </c>
      <c r="I7" s="8"/>
      <c r="J7" s="6"/>
    </row>
    <row r="8" spans="1:10" x14ac:dyDescent="0.2">
      <c r="A8" s="6" t="s">
        <v>108</v>
      </c>
      <c r="B8" s="3">
        <v>10</v>
      </c>
      <c r="C8" s="3">
        <v>0</v>
      </c>
      <c r="D8" s="3">
        <v>0</v>
      </c>
      <c r="E8" s="3">
        <v>0</v>
      </c>
      <c r="F8" s="3">
        <v>0</v>
      </c>
      <c r="G8" s="3">
        <v>0</v>
      </c>
      <c r="H8" s="3">
        <f t="shared" si="0"/>
        <v>10</v>
      </c>
      <c r="I8" s="8"/>
      <c r="J8" s="6"/>
    </row>
    <row r="9" spans="1:10" x14ac:dyDescent="0.2">
      <c r="A9" s="6" t="s">
        <v>61</v>
      </c>
      <c r="B9" s="3">
        <v>3361</v>
      </c>
      <c r="C9" s="3">
        <v>672</v>
      </c>
      <c r="D9" s="3">
        <v>0</v>
      </c>
      <c r="E9" s="3">
        <v>0</v>
      </c>
      <c r="F9" s="3">
        <v>0</v>
      </c>
      <c r="G9" s="3">
        <v>11428</v>
      </c>
      <c r="H9" s="3">
        <f t="shared" si="0"/>
        <v>15461</v>
      </c>
      <c r="I9" s="8"/>
      <c r="J9" s="6"/>
    </row>
    <row r="10" spans="1:10" x14ac:dyDescent="0.2">
      <c r="A10" s="6" t="s">
        <v>70</v>
      </c>
      <c r="B10" s="3">
        <v>7</v>
      </c>
      <c r="C10" s="3">
        <v>0</v>
      </c>
      <c r="D10" s="3">
        <v>0</v>
      </c>
      <c r="E10" s="3">
        <v>0</v>
      </c>
      <c r="F10" s="3">
        <v>0</v>
      </c>
      <c r="G10" s="3">
        <v>0</v>
      </c>
      <c r="H10" s="3">
        <f t="shared" si="0"/>
        <v>7</v>
      </c>
      <c r="I10" s="8"/>
      <c r="J10" s="6"/>
    </row>
    <row r="11" spans="1:10" x14ac:dyDescent="0.2">
      <c r="A11" s="6" t="s">
        <v>209</v>
      </c>
      <c r="B11" s="3">
        <v>1782</v>
      </c>
      <c r="C11" s="3">
        <v>0</v>
      </c>
      <c r="D11" s="3">
        <v>0</v>
      </c>
      <c r="E11" s="3">
        <v>0</v>
      </c>
      <c r="F11" s="3">
        <v>0</v>
      </c>
      <c r="G11" s="3">
        <v>6617</v>
      </c>
      <c r="H11" s="3">
        <f t="shared" si="0"/>
        <v>8399</v>
      </c>
      <c r="I11" s="8"/>
      <c r="J11" s="6"/>
    </row>
    <row r="12" spans="1:10" x14ac:dyDescent="0.2">
      <c r="A12" s="6" t="s">
        <v>210</v>
      </c>
      <c r="B12" s="3">
        <v>0</v>
      </c>
      <c r="C12" s="3">
        <v>0</v>
      </c>
      <c r="D12" s="3">
        <v>0</v>
      </c>
      <c r="E12" s="3">
        <v>0</v>
      </c>
      <c r="F12" s="3">
        <v>0</v>
      </c>
      <c r="G12" s="3">
        <v>4926</v>
      </c>
      <c r="H12" s="3">
        <f t="shared" si="0"/>
        <v>4926</v>
      </c>
      <c r="I12" s="8"/>
      <c r="J12" s="6"/>
    </row>
    <row r="13" spans="1:10" x14ac:dyDescent="0.2">
      <c r="A13" s="6" t="s">
        <v>1</v>
      </c>
      <c r="B13" s="3">
        <v>4142</v>
      </c>
      <c r="C13" s="3">
        <v>0</v>
      </c>
      <c r="D13" s="3">
        <v>0</v>
      </c>
      <c r="E13" s="3">
        <v>0</v>
      </c>
      <c r="F13" s="3">
        <v>0</v>
      </c>
      <c r="G13" s="3">
        <v>11834</v>
      </c>
      <c r="H13" s="3">
        <f t="shared" si="0"/>
        <v>15976</v>
      </c>
      <c r="I13" s="8"/>
      <c r="J13" s="6"/>
    </row>
    <row r="14" spans="1:10" x14ac:dyDescent="0.2">
      <c r="A14" s="6" t="s">
        <v>29</v>
      </c>
      <c r="B14" s="3">
        <v>2049</v>
      </c>
      <c r="C14" s="3">
        <v>0</v>
      </c>
      <c r="D14" s="3">
        <v>0</v>
      </c>
      <c r="E14" s="3">
        <v>0</v>
      </c>
      <c r="F14" s="3">
        <v>0</v>
      </c>
      <c r="G14" s="3">
        <v>3414</v>
      </c>
      <c r="H14" s="3">
        <f t="shared" si="0"/>
        <v>5463</v>
      </c>
      <c r="I14" s="8"/>
      <c r="J14" s="6"/>
    </row>
    <row r="15" spans="1:10" x14ac:dyDescent="0.2">
      <c r="A15" s="6" t="s">
        <v>152</v>
      </c>
      <c r="B15" s="3">
        <v>541</v>
      </c>
      <c r="C15" s="3">
        <v>0</v>
      </c>
      <c r="D15" s="3">
        <v>0</v>
      </c>
      <c r="E15" s="3">
        <v>0</v>
      </c>
      <c r="F15" s="3">
        <v>0</v>
      </c>
      <c r="G15" s="3">
        <v>1442</v>
      </c>
      <c r="H15" s="3">
        <f t="shared" si="0"/>
        <v>1983</v>
      </c>
      <c r="I15" s="8"/>
      <c r="J15" s="6"/>
    </row>
    <row r="16" spans="1:10" x14ac:dyDescent="0.2">
      <c r="A16" s="6" t="s">
        <v>155</v>
      </c>
      <c r="B16" s="3">
        <v>27261</v>
      </c>
      <c r="C16" s="3">
        <v>6867</v>
      </c>
      <c r="D16" s="3">
        <v>208</v>
      </c>
      <c r="E16" s="3">
        <v>0</v>
      </c>
      <c r="F16" s="3">
        <v>0</v>
      </c>
      <c r="G16" s="3">
        <v>94270</v>
      </c>
      <c r="H16" s="3">
        <f t="shared" si="0"/>
        <v>128606</v>
      </c>
      <c r="I16" s="8"/>
      <c r="J16" s="6"/>
    </row>
    <row r="17" spans="1:10" x14ac:dyDescent="0.2">
      <c r="A17" s="6" t="s">
        <v>211</v>
      </c>
      <c r="B17" s="3">
        <v>12917</v>
      </c>
      <c r="C17" s="3">
        <v>1396</v>
      </c>
      <c r="D17" s="3">
        <v>0</v>
      </c>
      <c r="E17" s="3">
        <v>0</v>
      </c>
      <c r="F17" s="3">
        <v>0</v>
      </c>
      <c r="G17" s="3">
        <v>53763</v>
      </c>
      <c r="H17" s="3">
        <f t="shared" si="0"/>
        <v>68076</v>
      </c>
      <c r="I17" s="8"/>
      <c r="J17" s="6"/>
    </row>
    <row r="18" spans="1:10" x14ac:dyDescent="0.2">
      <c r="A18" s="6" t="s">
        <v>86</v>
      </c>
      <c r="B18" s="3">
        <v>5016</v>
      </c>
      <c r="C18" s="3">
        <v>162</v>
      </c>
      <c r="D18" s="3">
        <v>0</v>
      </c>
      <c r="E18" s="3">
        <v>0</v>
      </c>
      <c r="F18" s="3">
        <v>0</v>
      </c>
      <c r="G18" s="3">
        <v>23460</v>
      </c>
      <c r="H18" s="3">
        <f t="shared" si="0"/>
        <v>28638</v>
      </c>
      <c r="I18" s="8"/>
      <c r="J18" s="6"/>
    </row>
    <row r="19" spans="1:10" x14ac:dyDescent="0.2">
      <c r="A19" s="6" t="s">
        <v>92</v>
      </c>
      <c r="B19" s="3">
        <v>581</v>
      </c>
      <c r="C19" s="3">
        <v>0</v>
      </c>
      <c r="D19" s="3">
        <v>0</v>
      </c>
      <c r="E19" s="3">
        <v>0</v>
      </c>
      <c r="F19" s="3">
        <v>0</v>
      </c>
      <c r="G19" s="3">
        <v>0</v>
      </c>
      <c r="H19" s="3">
        <f t="shared" si="0"/>
        <v>581</v>
      </c>
      <c r="I19" s="8"/>
      <c r="J19" s="6"/>
    </row>
    <row r="20" spans="1:10" x14ac:dyDescent="0.2">
      <c r="A20" s="6" t="s">
        <v>71</v>
      </c>
      <c r="B20" s="3">
        <v>15</v>
      </c>
      <c r="C20" s="3">
        <v>0</v>
      </c>
      <c r="D20" s="3">
        <v>0</v>
      </c>
      <c r="E20" s="3">
        <v>0</v>
      </c>
      <c r="F20" s="3">
        <v>0</v>
      </c>
      <c r="G20" s="3">
        <v>0</v>
      </c>
      <c r="H20" s="3">
        <f t="shared" si="0"/>
        <v>15</v>
      </c>
      <c r="I20" s="8"/>
      <c r="J20" s="6"/>
    </row>
    <row r="21" spans="1:10" x14ac:dyDescent="0.2">
      <c r="A21" s="6" t="s">
        <v>212</v>
      </c>
      <c r="B21" s="3">
        <v>4174</v>
      </c>
      <c r="C21" s="3">
        <v>0</v>
      </c>
      <c r="D21" s="3">
        <v>0</v>
      </c>
      <c r="E21" s="3">
        <v>0</v>
      </c>
      <c r="F21" s="3">
        <v>0</v>
      </c>
      <c r="G21" s="3">
        <v>10203</v>
      </c>
      <c r="H21" s="3">
        <f t="shared" si="0"/>
        <v>14377</v>
      </c>
      <c r="I21" s="8"/>
      <c r="J21" s="6"/>
    </row>
    <row r="22" spans="1:10" x14ac:dyDescent="0.2">
      <c r="A22" s="6" t="s">
        <v>3</v>
      </c>
      <c r="B22" s="3">
        <v>276</v>
      </c>
      <c r="C22" s="3">
        <v>0</v>
      </c>
      <c r="D22" s="3">
        <v>0</v>
      </c>
      <c r="E22" s="3">
        <v>0</v>
      </c>
      <c r="F22" s="3">
        <v>0</v>
      </c>
      <c r="G22" s="3">
        <v>0</v>
      </c>
      <c r="H22" s="3">
        <f t="shared" si="0"/>
        <v>276</v>
      </c>
      <c r="I22" s="8"/>
      <c r="J22" s="6"/>
    </row>
    <row r="23" spans="1:10" x14ac:dyDescent="0.2">
      <c r="A23" s="6" t="s">
        <v>66</v>
      </c>
      <c r="B23" s="3">
        <v>296</v>
      </c>
      <c r="C23" s="3">
        <v>0</v>
      </c>
      <c r="D23" s="3">
        <v>0</v>
      </c>
      <c r="E23" s="3">
        <v>0</v>
      </c>
      <c r="F23" s="3">
        <v>0</v>
      </c>
      <c r="G23" s="3">
        <v>296</v>
      </c>
      <c r="H23" s="3">
        <f t="shared" si="0"/>
        <v>592</v>
      </c>
      <c r="I23" s="8"/>
      <c r="J23" s="6"/>
    </row>
    <row r="24" spans="1:10" x14ac:dyDescent="0.2">
      <c r="A24" s="6" t="s">
        <v>213</v>
      </c>
      <c r="B24" s="3">
        <v>0</v>
      </c>
      <c r="C24" s="3">
        <v>0</v>
      </c>
      <c r="D24" s="3">
        <v>0</v>
      </c>
      <c r="E24" s="3">
        <v>0</v>
      </c>
      <c r="F24" s="3">
        <v>0</v>
      </c>
      <c r="G24" s="3">
        <v>384</v>
      </c>
      <c r="H24" s="3">
        <f t="shared" si="0"/>
        <v>384</v>
      </c>
      <c r="I24" s="8"/>
      <c r="J24" s="6"/>
    </row>
    <row r="25" spans="1:10" x14ac:dyDescent="0.2">
      <c r="A25" s="6" t="s">
        <v>14</v>
      </c>
      <c r="B25" s="3">
        <v>4249</v>
      </c>
      <c r="C25" s="3">
        <v>797</v>
      </c>
      <c r="D25" s="3">
        <v>0</v>
      </c>
      <c r="E25" s="3">
        <v>0</v>
      </c>
      <c r="F25" s="3">
        <v>0</v>
      </c>
      <c r="G25" s="3">
        <v>11420</v>
      </c>
      <c r="H25" s="3">
        <f t="shared" si="0"/>
        <v>16466</v>
      </c>
      <c r="I25" s="8"/>
      <c r="J25" s="6"/>
    </row>
    <row r="26" spans="1:10" x14ac:dyDescent="0.2">
      <c r="A26" s="6" t="s">
        <v>112</v>
      </c>
      <c r="B26" s="3">
        <v>2128</v>
      </c>
      <c r="C26" s="3">
        <v>426</v>
      </c>
      <c r="D26" s="3">
        <v>0</v>
      </c>
      <c r="E26" s="3">
        <v>0</v>
      </c>
      <c r="F26" s="3">
        <v>0</v>
      </c>
      <c r="G26" s="3">
        <v>10213</v>
      </c>
      <c r="H26" s="3">
        <f t="shared" si="0"/>
        <v>12767</v>
      </c>
      <c r="I26" s="8"/>
      <c r="J26" s="6"/>
    </row>
    <row r="27" spans="1:10" x14ac:dyDescent="0.2">
      <c r="A27" s="6" t="s">
        <v>125</v>
      </c>
      <c r="B27" s="3">
        <v>5016</v>
      </c>
      <c r="C27" s="3">
        <v>2675</v>
      </c>
      <c r="D27" s="3">
        <v>0</v>
      </c>
      <c r="E27" s="3">
        <v>0</v>
      </c>
      <c r="F27" s="3">
        <v>0</v>
      </c>
      <c r="G27" s="3">
        <v>26081</v>
      </c>
      <c r="H27" s="3">
        <f t="shared" si="0"/>
        <v>33772</v>
      </c>
      <c r="I27" s="8"/>
      <c r="J27" s="6"/>
    </row>
    <row r="28" spans="1:10" x14ac:dyDescent="0.2">
      <c r="A28" s="6" t="s">
        <v>30</v>
      </c>
      <c r="B28" s="3">
        <v>397</v>
      </c>
      <c r="C28" s="3">
        <v>0</v>
      </c>
      <c r="D28" s="3">
        <v>0</v>
      </c>
      <c r="E28" s="3">
        <v>0</v>
      </c>
      <c r="F28" s="3">
        <v>0</v>
      </c>
      <c r="G28" s="3">
        <v>3575</v>
      </c>
      <c r="H28" s="3">
        <f t="shared" si="0"/>
        <v>3972</v>
      </c>
      <c r="I28" s="8"/>
      <c r="J28" s="6"/>
    </row>
    <row r="29" spans="1:10" x14ac:dyDescent="0.2">
      <c r="A29" s="6" t="s">
        <v>100</v>
      </c>
      <c r="B29" s="3">
        <v>1357</v>
      </c>
      <c r="C29" s="3">
        <v>0</v>
      </c>
      <c r="D29" s="3">
        <v>0</v>
      </c>
      <c r="E29" s="3">
        <v>0</v>
      </c>
      <c r="F29" s="3">
        <v>0</v>
      </c>
      <c r="G29" s="3">
        <v>2714</v>
      </c>
      <c r="H29" s="3">
        <f t="shared" si="0"/>
        <v>4071</v>
      </c>
      <c r="I29" s="8"/>
      <c r="J29" s="6"/>
    </row>
    <row r="30" spans="1:10" x14ac:dyDescent="0.2">
      <c r="A30" s="6" t="s">
        <v>62</v>
      </c>
      <c r="B30" s="3">
        <v>11168</v>
      </c>
      <c r="C30" s="3">
        <v>893</v>
      </c>
      <c r="D30" s="3">
        <v>0</v>
      </c>
      <c r="E30" s="3">
        <v>0</v>
      </c>
      <c r="F30" s="3">
        <v>0</v>
      </c>
      <c r="G30" s="3">
        <v>19209</v>
      </c>
      <c r="H30" s="3">
        <f t="shared" si="0"/>
        <v>31270</v>
      </c>
      <c r="I30" s="8"/>
      <c r="J30" s="6"/>
    </row>
    <row r="31" spans="1:10" x14ac:dyDescent="0.2">
      <c r="A31" s="6" t="s">
        <v>130</v>
      </c>
      <c r="B31" s="3">
        <v>3902</v>
      </c>
      <c r="C31" s="3">
        <v>975</v>
      </c>
      <c r="D31" s="3">
        <v>0</v>
      </c>
      <c r="E31" s="3">
        <v>0</v>
      </c>
      <c r="F31" s="3">
        <v>0</v>
      </c>
      <c r="G31" s="3">
        <v>10731</v>
      </c>
      <c r="H31" s="3">
        <f t="shared" si="0"/>
        <v>15608</v>
      </c>
      <c r="I31" s="8"/>
      <c r="J31" s="6"/>
    </row>
    <row r="32" spans="1:10" x14ac:dyDescent="0.2">
      <c r="A32" s="6" t="s">
        <v>20</v>
      </c>
      <c r="B32" s="3">
        <v>3883</v>
      </c>
      <c r="C32" s="3">
        <v>0</v>
      </c>
      <c r="D32" s="3">
        <v>0</v>
      </c>
      <c r="E32" s="3">
        <v>0</v>
      </c>
      <c r="F32" s="3">
        <v>0</v>
      </c>
      <c r="G32" s="3">
        <v>3883</v>
      </c>
      <c r="H32" s="3">
        <f t="shared" si="0"/>
        <v>7766</v>
      </c>
      <c r="I32" s="8"/>
      <c r="J32" s="6"/>
    </row>
    <row r="33" spans="1:10" x14ac:dyDescent="0.2">
      <c r="A33" s="6" t="s">
        <v>12</v>
      </c>
      <c r="B33" s="3">
        <v>0</v>
      </c>
      <c r="C33" s="3">
        <v>0</v>
      </c>
      <c r="D33" s="3">
        <v>0</v>
      </c>
      <c r="E33" s="3">
        <v>0</v>
      </c>
      <c r="F33" s="3">
        <v>0</v>
      </c>
      <c r="G33" s="3">
        <v>5339</v>
      </c>
      <c r="H33" s="3">
        <f t="shared" si="0"/>
        <v>5339</v>
      </c>
      <c r="I33" s="8"/>
      <c r="J33" s="6"/>
    </row>
    <row r="34" spans="1:10" x14ac:dyDescent="0.2">
      <c r="A34" s="6" t="s">
        <v>45</v>
      </c>
      <c r="B34" s="3">
        <v>0</v>
      </c>
      <c r="C34" s="3">
        <v>0</v>
      </c>
      <c r="D34" s="3">
        <v>0</v>
      </c>
      <c r="E34" s="3">
        <v>0</v>
      </c>
      <c r="F34" s="3">
        <v>0</v>
      </c>
      <c r="G34" s="3">
        <v>861</v>
      </c>
      <c r="H34" s="3">
        <f t="shared" si="0"/>
        <v>861</v>
      </c>
      <c r="I34" s="8"/>
      <c r="J34" s="6"/>
    </row>
    <row r="35" spans="1:10" x14ac:dyDescent="0.2">
      <c r="A35" s="6" t="s">
        <v>25</v>
      </c>
      <c r="B35" s="3">
        <v>7567</v>
      </c>
      <c r="C35" s="3">
        <v>1032</v>
      </c>
      <c r="D35" s="3">
        <v>0</v>
      </c>
      <c r="E35" s="3">
        <v>0</v>
      </c>
      <c r="F35" s="3">
        <v>0</v>
      </c>
      <c r="G35" s="3">
        <v>18919</v>
      </c>
      <c r="H35" s="3">
        <f t="shared" si="0"/>
        <v>27518</v>
      </c>
      <c r="I35" s="8"/>
      <c r="J35" s="6"/>
    </row>
    <row r="36" spans="1:10" x14ac:dyDescent="0.2">
      <c r="A36" s="6" t="s">
        <v>24</v>
      </c>
      <c r="B36" s="3">
        <v>6502</v>
      </c>
      <c r="C36" s="3">
        <v>0</v>
      </c>
      <c r="D36" s="3">
        <v>0</v>
      </c>
      <c r="E36" s="3">
        <v>0</v>
      </c>
      <c r="F36" s="3">
        <v>0</v>
      </c>
      <c r="G36" s="3">
        <v>2601</v>
      </c>
      <c r="H36" s="3">
        <f t="shared" si="0"/>
        <v>9103</v>
      </c>
      <c r="I36" s="8"/>
      <c r="J36" s="6"/>
    </row>
    <row r="37" spans="1:10" x14ac:dyDescent="0.2">
      <c r="A37" s="6" t="s">
        <v>126</v>
      </c>
      <c r="B37" s="3">
        <v>1718</v>
      </c>
      <c r="C37" s="3">
        <v>344</v>
      </c>
      <c r="D37" s="3">
        <v>0</v>
      </c>
      <c r="E37" s="3">
        <v>0</v>
      </c>
      <c r="F37" s="3">
        <v>0</v>
      </c>
      <c r="G37" s="3">
        <v>1718</v>
      </c>
      <c r="H37" s="3">
        <f t="shared" si="0"/>
        <v>3780</v>
      </c>
      <c r="I37" s="8"/>
      <c r="J37" s="6"/>
    </row>
    <row r="38" spans="1:10" x14ac:dyDescent="0.2">
      <c r="A38" s="6" t="s">
        <v>7</v>
      </c>
      <c r="B38" s="3">
        <v>9221</v>
      </c>
      <c r="C38" s="3">
        <v>2561</v>
      </c>
      <c r="D38" s="3">
        <v>0</v>
      </c>
      <c r="E38" s="3">
        <v>0</v>
      </c>
      <c r="F38" s="3">
        <v>0</v>
      </c>
      <c r="G38" s="3">
        <v>26637</v>
      </c>
      <c r="H38" s="3">
        <f t="shared" si="0"/>
        <v>38419</v>
      </c>
      <c r="I38" s="8"/>
      <c r="J38" s="6"/>
    </row>
    <row r="39" spans="1:10" x14ac:dyDescent="0.2">
      <c r="A39" s="6" t="s">
        <v>144</v>
      </c>
      <c r="B39" s="3">
        <v>1558</v>
      </c>
      <c r="C39" s="3">
        <v>0</v>
      </c>
      <c r="D39" s="3">
        <v>0</v>
      </c>
      <c r="E39" s="3">
        <v>0</v>
      </c>
      <c r="F39" s="3">
        <v>0</v>
      </c>
      <c r="G39" s="3">
        <v>0</v>
      </c>
      <c r="H39" s="3">
        <f t="shared" si="0"/>
        <v>1558</v>
      </c>
      <c r="I39" s="8"/>
      <c r="J39" s="6"/>
    </row>
    <row r="40" spans="1:10" x14ac:dyDescent="0.2">
      <c r="A40" s="6" t="s">
        <v>85</v>
      </c>
      <c r="B40" s="3">
        <v>2073</v>
      </c>
      <c r="C40" s="3">
        <v>296</v>
      </c>
      <c r="D40" s="3">
        <v>0</v>
      </c>
      <c r="E40" s="3">
        <v>0</v>
      </c>
      <c r="F40" s="3">
        <v>0</v>
      </c>
      <c r="G40" s="3">
        <v>6219</v>
      </c>
      <c r="H40" s="3">
        <f t="shared" si="0"/>
        <v>8588</v>
      </c>
      <c r="I40" s="8"/>
      <c r="J40" s="6"/>
    </row>
    <row r="41" spans="1:10" x14ac:dyDescent="0.2">
      <c r="A41" s="6" t="s">
        <v>214</v>
      </c>
      <c r="B41" s="3">
        <v>5349</v>
      </c>
      <c r="C41" s="3">
        <v>382</v>
      </c>
      <c r="D41" s="3">
        <v>0</v>
      </c>
      <c r="E41" s="3">
        <v>0</v>
      </c>
      <c r="F41" s="3">
        <v>0</v>
      </c>
      <c r="G41" s="3">
        <v>18722</v>
      </c>
      <c r="H41" s="3">
        <f t="shared" si="0"/>
        <v>24453</v>
      </c>
      <c r="I41" s="8"/>
      <c r="J41" s="6"/>
    </row>
    <row r="42" spans="1:10" x14ac:dyDescent="0.2">
      <c r="A42" s="6" t="s">
        <v>215</v>
      </c>
      <c r="B42" s="3">
        <v>380</v>
      </c>
      <c r="C42" s="3">
        <v>0</v>
      </c>
      <c r="D42" s="3">
        <v>0</v>
      </c>
      <c r="E42" s="3">
        <v>0</v>
      </c>
      <c r="F42" s="3">
        <v>0</v>
      </c>
      <c r="G42" s="3">
        <v>1141</v>
      </c>
      <c r="H42" s="3">
        <f t="shared" si="0"/>
        <v>1521</v>
      </c>
      <c r="I42" s="8"/>
      <c r="J42" s="6"/>
    </row>
    <row r="43" spans="1:10" x14ac:dyDescent="0.2">
      <c r="A43" s="6" t="s">
        <v>69</v>
      </c>
      <c r="B43" s="3">
        <v>1528</v>
      </c>
      <c r="C43" s="3">
        <v>509</v>
      </c>
      <c r="D43" s="3">
        <v>0</v>
      </c>
      <c r="E43" s="3">
        <v>0</v>
      </c>
      <c r="F43" s="3">
        <v>0</v>
      </c>
      <c r="G43" s="3">
        <v>2038</v>
      </c>
      <c r="H43" s="3">
        <f t="shared" si="0"/>
        <v>4075</v>
      </c>
      <c r="I43" s="8"/>
      <c r="J43" s="6"/>
    </row>
    <row r="44" spans="1:10" x14ac:dyDescent="0.2">
      <c r="A44" s="6" t="s">
        <v>129</v>
      </c>
      <c r="B44" s="3">
        <v>7519</v>
      </c>
      <c r="C44" s="3">
        <v>3007</v>
      </c>
      <c r="D44" s="3">
        <v>0</v>
      </c>
      <c r="E44" s="3">
        <v>0</v>
      </c>
      <c r="F44" s="3">
        <v>0</v>
      </c>
      <c r="G44" s="3">
        <v>13534</v>
      </c>
      <c r="H44" s="3">
        <f t="shared" si="0"/>
        <v>24060</v>
      </c>
      <c r="I44" s="8"/>
      <c r="J44" s="6"/>
    </row>
    <row r="45" spans="1:10" x14ac:dyDescent="0.2">
      <c r="A45" s="6" t="s">
        <v>127</v>
      </c>
      <c r="B45" s="3">
        <v>11622</v>
      </c>
      <c r="C45" s="3">
        <v>4704</v>
      </c>
      <c r="D45" s="3">
        <v>0</v>
      </c>
      <c r="E45" s="3">
        <v>0</v>
      </c>
      <c r="F45" s="3">
        <v>0</v>
      </c>
      <c r="G45" s="3">
        <v>33207</v>
      </c>
      <c r="H45" s="3">
        <f t="shared" si="0"/>
        <v>49533</v>
      </c>
      <c r="I45" s="8"/>
      <c r="J45" s="6"/>
    </row>
    <row r="46" spans="1:10" x14ac:dyDescent="0.2">
      <c r="A46" s="6" t="s">
        <v>162</v>
      </c>
      <c r="B46" s="3">
        <v>1334</v>
      </c>
      <c r="C46" s="3">
        <v>0</v>
      </c>
      <c r="D46" s="3">
        <v>0</v>
      </c>
      <c r="E46" s="3">
        <v>0</v>
      </c>
      <c r="F46" s="3">
        <v>0</v>
      </c>
      <c r="G46" s="3">
        <v>3334</v>
      </c>
      <c r="H46" s="3">
        <f t="shared" si="0"/>
        <v>4668</v>
      </c>
      <c r="I46" s="8"/>
      <c r="J46" s="6"/>
    </row>
    <row r="47" spans="1:10" x14ac:dyDescent="0.2">
      <c r="A47" s="6" t="s">
        <v>49</v>
      </c>
      <c r="B47" s="3">
        <v>0</v>
      </c>
      <c r="C47" s="3">
        <v>0</v>
      </c>
      <c r="D47" s="3">
        <v>0</v>
      </c>
      <c r="E47" s="3">
        <v>0</v>
      </c>
      <c r="F47" s="3">
        <v>0</v>
      </c>
      <c r="G47" s="3">
        <v>1884</v>
      </c>
      <c r="H47" s="3">
        <f t="shared" si="0"/>
        <v>1884</v>
      </c>
      <c r="I47" s="8"/>
      <c r="J47" s="6"/>
    </row>
    <row r="48" spans="1:10" x14ac:dyDescent="0.2">
      <c r="A48" s="6" t="s">
        <v>54</v>
      </c>
      <c r="B48" s="3">
        <v>253</v>
      </c>
      <c r="C48" s="3">
        <v>0</v>
      </c>
      <c r="D48" s="3">
        <v>0</v>
      </c>
      <c r="E48" s="3">
        <v>0</v>
      </c>
      <c r="F48" s="3">
        <v>0</v>
      </c>
      <c r="G48" s="3">
        <v>0</v>
      </c>
      <c r="H48" s="3">
        <f t="shared" si="0"/>
        <v>253</v>
      </c>
      <c r="I48" s="8"/>
      <c r="J48" s="6"/>
    </row>
    <row r="49" spans="1:10" x14ac:dyDescent="0.2">
      <c r="A49" s="6" t="s">
        <v>58</v>
      </c>
      <c r="B49" s="3">
        <v>224</v>
      </c>
      <c r="C49" s="3">
        <v>0</v>
      </c>
      <c r="D49" s="3">
        <v>0</v>
      </c>
      <c r="E49" s="3">
        <v>0</v>
      </c>
      <c r="F49" s="3">
        <v>0</v>
      </c>
      <c r="G49" s="3">
        <v>0</v>
      </c>
      <c r="H49" s="3">
        <f t="shared" si="0"/>
        <v>224</v>
      </c>
      <c r="I49" s="8"/>
      <c r="J49" s="6"/>
    </row>
    <row r="50" spans="1:10" x14ac:dyDescent="0.2">
      <c r="A50" s="6" t="s">
        <v>216</v>
      </c>
      <c r="B50" s="3">
        <v>1548</v>
      </c>
      <c r="C50" s="3">
        <v>0</v>
      </c>
      <c r="D50" s="3">
        <v>0</v>
      </c>
      <c r="E50" s="3">
        <v>0</v>
      </c>
      <c r="F50" s="3">
        <v>0</v>
      </c>
      <c r="G50" s="3">
        <v>0</v>
      </c>
      <c r="H50" s="3">
        <f t="shared" si="0"/>
        <v>1548</v>
      </c>
      <c r="I50" s="8"/>
      <c r="J50" s="6"/>
    </row>
    <row r="51" spans="1:10" x14ac:dyDescent="0.2">
      <c r="A51" s="6" t="s">
        <v>217</v>
      </c>
      <c r="B51" s="3">
        <v>12910</v>
      </c>
      <c r="C51" s="3">
        <v>2421</v>
      </c>
      <c r="D51" s="3">
        <v>0</v>
      </c>
      <c r="E51" s="3">
        <v>0</v>
      </c>
      <c r="F51" s="3">
        <v>0</v>
      </c>
      <c r="G51" s="3">
        <v>26895</v>
      </c>
      <c r="H51" s="3">
        <f t="shared" si="0"/>
        <v>42226</v>
      </c>
      <c r="I51" s="8"/>
      <c r="J51" s="6"/>
    </row>
    <row r="52" spans="1:10" x14ac:dyDescent="0.2">
      <c r="A52" s="6" t="s">
        <v>56</v>
      </c>
      <c r="B52" s="3">
        <v>5</v>
      </c>
      <c r="C52" s="3">
        <v>0</v>
      </c>
      <c r="D52" s="3">
        <v>0</v>
      </c>
      <c r="E52" s="3">
        <v>0</v>
      </c>
      <c r="F52" s="3">
        <v>0</v>
      </c>
      <c r="G52" s="3">
        <v>0</v>
      </c>
      <c r="H52" s="3">
        <f t="shared" si="0"/>
        <v>5</v>
      </c>
      <c r="I52" s="8"/>
      <c r="J52" s="6"/>
    </row>
    <row r="53" spans="1:10" x14ac:dyDescent="0.2">
      <c r="A53" s="6" t="s">
        <v>150</v>
      </c>
      <c r="B53" s="3">
        <v>0</v>
      </c>
      <c r="C53" s="3">
        <v>526</v>
      </c>
      <c r="D53" s="3">
        <v>0</v>
      </c>
      <c r="E53" s="3">
        <v>0</v>
      </c>
      <c r="F53" s="3">
        <v>0</v>
      </c>
      <c r="G53" s="3">
        <v>1052</v>
      </c>
      <c r="H53" s="3">
        <f t="shared" si="0"/>
        <v>1578</v>
      </c>
      <c r="I53" s="8"/>
      <c r="J53" s="6"/>
    </row>
    <row r="54" spans="1:10" x14ac:dyDescent="0.2">
      <c r="A54" s="6" t="s">
        <v>63</v>
      </c>
      <c r="B54" s="3">
        <v>4949</v>
      </c>
      <c r="C54" s="3">
        <v>1042</v>
      </c>
      <c r="D54" s="3">
        <v>0</v>
      </c>
      <c r="E54" s="3">
        <v>0</v>
      </c>
      <c r="F54" s="3">
        <v>0</v>
      </c>
      <c r="G54" s="3">
        <v>14846</v>
      </c>
      <c r="H54" s="3">
        <f t="shared" si="0"/>
        <v>20837</v>
      </c>
      <c r="I54" s="8"/>
      <c r="J54" s="6"/>
    </row>
    <row r="55" spans="1:10" x14ac:dyDescent="0.2">
      <c r="A55" s="6" t="s">
        <v>138</v>
      </c>
      <c r="B55" s="3">
        <v>123</v>
      </c>
      <c r="C55" s="3">
        <v>0</v>
      </c>
      <c r="D55" s="3">
        <v>0</v>
      </c>
      <c r="E55" s="3">
        <v>0</v>
      </c>
      <c r="F55" s="3">
        <v>0</v>
      </c>
      <c r="G55" s="3">
        <v>490</v>
      </c>
      <c r="H55" s="3">
        <f t="shared" si="0"/>
        <v>613</v>
      </c>
      <c r="I55" s="8"/>
      <c r="J55" s="6"/>
    </row>
    <row r="56" spans="1:10" x14ac:dyDescent="0.2">
      <c r="A56" s="6" t="s">
        <v>145</v>
      </c>
      <c r="B56" s="3">
        <v>216</v>
      </c>
      <c r="C56" s="3">
        <v>0</v>
      </c>
      <c r="D56" s="3">
        <v>0</v>
      </c>
      <c r="E56" s="3">
        <v>0</v>
      </c>
      <c r="F56" s="3">
        <v>0</v>
      </c>
      <c r="G56" s="3">
        <v>486</v>
      </c>
      <c r="H56" s="3">
        <f t="shared" si="0"/>
        <v>702</v>
      </c>
      <c r="I56" s="8"/>
      <c r="J56" s="6"/>
    </row>
    <row r="57" spans="1:10" x14ac:dyDescent="0.2">
      <c r="A57" s="6" t="s">
        <v>38</v>
      </c>
      <c r="B57" s="3">
        <v>392</v>
      </c>
      <c r="C57" s="3">
        <v>0</v>
      </c>
      <c r="D57" s="3">
        <v>0</v>
      </c>
      <c r="E57" s="3">
        <v>0</v>
      </c>
      <c r="F57" s="3">
        <v>0</v>
      </c>
      <c r="G57" s="3">
        <v>196</v>
      </c>
      <c r="H57" s="3">
        <f t="shared" si="0"/>
        <v>588</v>
      </c>
      <c r="I57" s="8"/>
      <c r="J57" s="6"/>
    </row>
    <row r="58" spans="1:10" x14ac:dyDescent="0.2">
      <c r="A58" s="6" t="s">
        <v>148</v>
      </c>
      <c r="B58" s="3">
        <v>1047</v>
      </c>
      <c r="C58" s="3">
        <v>0</v>
      </c>
      <c r="D58" s="3">
        <v>0</v>
      </c>
      <c r="E58" s="3">
        <v>0</v>
      </c>
      <c r="F58" s="3">
        <v>0</v>
      </c>
      <c r="G58" s="3">
        <v>1496</v>
      </c>
      <c r="H58" s="3">
        <f t="shared" si="0"/>
        <v>2543</v>
      </c>
      <c r="I58" s="8"/>
      <c r="J58" s="6"/>
    </row>
    <row r="59" spans="1:10" x14ac:dyDescent="0.2">
      <c r="A59" s="6" t="s">
        <v>15</v>
      </c>
      <c r="B59" s="3">
        <v>3123</v>
      </c>
      <c r="C59" s="3">
        <v>0</v>
      </c>
      <c r="D59" s="3">
        <v>0</v>
      </c>
      <c r="E59" s="3">
        <v>0</v>
      </c>
      <c r="F59" s="3">
        <v>0</v>
      </c>
      <c r="G59" s="3">
        <v>8649</v>
      </c>
      <c r="H59" s="3">
        <f t="shared" si="0"/>
        <v>11772</v>
      </c>
      <c r="I59" s="8"/>
      <c r="J59" s="6"/>
    </row>
    <row r="60" spans="1:10" x14ac:dyDescent="0.2">
      <c r="A60" s="6" t="s">
        <v>81</v>
      </c>
      <c r="B60" s="3">
        <v>31640</v>
      </c>
      <c r="C60" s="3">
        <v>273</v>
      </c>
      <c r="D60" s="3">
        <v>0</v>
      </c>
      <c r="E60" s="3">
        <v>0</v>
      </c>
      <c r="F60" s="3">
        <v>0</v>
      </c>
      <c r="G60" s="3">
        <v>81010</v>
      </c>
      <c r="H60" s="3">
        <f t="shared" si="0"/>
        <v>112923</v>
      </c>
      <c r="I60" s="8"/>
      <c r="J60" s="6"/>
    </row>
    <row r="61" spans="1:10" x14ac:dyDescent="0.2">
      <c r="A61" s="6" t="s">
        <v>132</v>
      </c>
      <c r="B61" s="3">
        <v>261</v>
      </c>
      <c r="C61" s="3">
        <v>261</v>
      </c>
      <c r="D61" s="3">
        <v>0</v>
      </c>
      <c r="E61" s="3">
        <v>0</v>
      </c>
      <c r="F61" s="3">
        <v>0</v>
      </c>
      <c r="G61" s="3">
        <v>521</v>
      </c>
      <c r="H61" s="3">
        <f t="shared" si="0"/>
        <v>1043</v>
      </c>
      <c r="I61" s="8"/>
      <c r="J61" s="6"/>
    </row>
    <row r="62" spans="1:10" x14ac:dyDescent="0.2">
      <c r="A62" s="6" t="s">
        <v>83</v>
      </c>
      <c r="B62" s="3">
        <v>1452</v>
      </c>
      <c r="C62" s="3">
        <v>0</v>
      </c>
      <c r="D62" s="3">
        <v>0</v>
      </c>
      <c r="E62" s="3">
        <v>0</v>
      </c>
      <c r="F62" s="3">
        <v>0</v>
      </c>
      <c r="G62" s="3">
        <v>6351</v>
      </c>
      <c r="H62" s="3">
        <f t="shared" si="0"/>
        <v>7803</v>
      </c>
      <c r="I62" s="8"/>
      <c r="J62" s="6"/>
    </row>
    <row r="63" spans="1:10" x14ac:dyDescent="0.2">
      <c r="A63" s="6" t="s">
        <v>153</v>
      </c>
      <c r="B63" s="3">
        <v>4189</v>
      </c>
      <c r="C63" s="3">
        <v>1275</v>
      </c>
      <c r="D63" s="3">
        <v>0</v>
      </c>
      <c r="E63" s="3">
        <v>0</v>
      </c>
      <c r="F63" s="3">
        <v>0</v>
      </c>
      <c r="G63" s="3">
        <v>17848</v>
      </c>
      <c r="H63" s="3">
        <f t="shared" si="0"/>
        <v>23312</v>
      </c>
      <c r="I63" s="8"/>
      <c r="J63" s="6"/>
    </row>
    <row r="64" spans="1:10" x14ac:dyDescent="0.2">
      <c r="A64" s="6" t="s">
        <v>159</v>
      </c>
      <c r="B64" s="3">
        <v>717</v>
      </c>
      <c r="C64" s="3">
        <v>0</v>
      </c>
      <c r="D64" s="3">
        <v>0</v>
      </c>
      <c r="E64" s="3">
        <v>0</v>
      </c>
      <c r="F64" s="3">
        <v>0</v>
      </c>
      <c r="G64" s="3">
        <v>717</v>
      </c>
      <c r="H64" s="3">
        <f t="shared" si="0"/>
        <v>1434</v>
      </c>
      <c r="I64" s="8"/>
      <c r="J64" s="6"/>
    </row>
    <row r="65" spans="1:10" x14ac:dyDescent="0.2">
      <c r="A65" s="6" t="s">
        <v>57</v>
      </c>
      <c r="B65" s="3">
        <v>263</v>
      </c>
      <c r="C65" s="3">
        <v>0</v>
      </c>
      <c r="D65" s="3">
        <v>0</v>
      </c>
      <c r="E65" s="3">
        <v>0</v>
      </c>
      <c r="F65" s="3">
        <v>0</v>
      </c>
      <c r="G65" s="3">
        <v>0</v>
      </c>
      <c r="H65" s="3">
        <f t="shared" si="0"/>
        <v>263</v>
      </c>
      <c r="I65" s="8"/>
      <c r="J65" s="6"/>
    </row>
    <row r="66" spans="1:10" x14ac:dyDescent="0.2">
      <c r="A66" s="6" t="s">
        <v>157</v>
      </c>
      <c r="B66" s="3">
        <v>1031</v>
      </c>
      <c r="C66" s="3">
        <v>0</v>
      </c>
      <c r="D66" s="3">
        <v>0</v>
      </c>
      <c r="E66" s="3">
        <v>0</v>
      </c>
      <c r="F66" s="3">
        <v>0</v>
      </c>
      <c r="G66" s="3">
        <v>1547</v>
      </c>
      <c r="H66" s="3">
        <f t="shared" ref="H66:H129" si="1">SUM(B66:G66)</f>
        <v>2578</v>
      </c>
      <c r="I66" s="8"/>
      <c r="J66" s="6"/>
    </row>
    <row r="67" spans="1:10" x14ac:dyDescent="0.2">
      <c r="A67" s="6" t="s">
        <v>110</v>
      </c>
      <c r="B67" s="3">
        <v>1431</v>
      </c>
      <c r="C67" s="3">
        <v>0</v>
      </c>
      <c r="D67" s="3">
        <v>0</v>
      </c>
      <c r="E67" s="3">
        <v>0</v>
      </c>
      <c r="F67" s="3">
        <v>0</v>
      </c>
      <c r="G67" s="3">
        <v>2862</v>
      </c>
      <c r="H67" s="3">
        <f t="shared" si="1"/>
        <v>4293</v>
      </c>
      <c r="I67" s="8"/>
      <c r="J67" s="6"/>
    </row>
    <row r="68" spans="1:10" x14ac:dyDescent="0.2">
      <c r="A68" s="6" t="s">
        <v>16</v>
      </c>
      <c r="B68" s="3">
        <v>1448</v>
      </c>
      <c r="C68" s="3">
        <v>132</v>
      </c>
      <c r="D68" s="3">
        <v>0</v>
      </c>
      <c r="E68" s="3">
        <v>0</v>
      </c>
      <c r="F68" s="3">
        <v>0</v>
      </c>
      <c r="G68" s="3">
        <v>3554</v>
      </c>
      <c r="H68" s="3">
        <f t="shared" si="1"/>
        <v>5134</v>
      </c>
      <c r="I68" s="8"/>
      <c r="J68" s="6"/>
    </row>
    <row r="69" spans="1:10" x14ac:dyDescent="0.2">
      <c r="A69" s="6" t="s">
        <v>40</v>
      </c>
      <c r="B69" s="3">
        <v>217</v>
      </c>
      <c r="C69" s="3">
        <v>0</v>
      </c>
      <c r="D69" s="3">
        <v>0</v>
      </c>
      <c r="E69" s="3">
        <v>0</v>
      </c>
      <c r="F69" s="3">
        <v>0</v>
      </c>
      <c r="G69" s="3">
        <v>434</v>
      </c>
      <c r="H69" s="3">
        <f t="shared" si="1"/>
        <v>651</v>
      </c>
      <c r="I69" s="8"/>
      <c r="J69" s="6"/>
    </row>
    <row r="70" spans="1:10" x14ac:dyDescent="0.2">
      <c r="A70" s="6" t="s">
        <v>34</v>
      </c>
      <c r="B70" s="3">
        <v>2127</v>
      </c>
      <c r="C70" s="3">
        <v>0</v>
      </c>
      <c r="D70" s="3">
        <v>0</v>
      </c>
      <c r="E70" s="3">
        <v>0</v>
      </c>
      <c r="F70" s="3">
        <v>0</v>
      </c>
      <c r="G70" s="3">
        <v>2127</v>
      </c>
      <c r="H70" s="3">
        <f t="shared" si="1"/>
        <v>4254</v>
      </c>
      <c r="I70" s="8"/>
      <c r="J70" s="6"/>
    </row>
    <row r="71" spans="1:10" x14ac:dyDescent="0.2">
      <c r="A71" s="6" t="s">
        <v>73</v>
      </c>
      <c r="B71" s="3">
        <v>5602</v>
      </c>
      <c r="C71" s="3">
        <v>1556</v>
      </c>
      <c r="D71" s="3">
        <v>0</v>
      </c>
      <c r="E71" s="3">
        <v>0</v>
      </c>
      <c r="F71" s="3">
        <v>0</v>
      </c>
      <c r="G71" s="3">
        <v>24277</v>
      </c>
      <c r="H71" s="3">
        <f t="shared" si="1"/>
        <v>31435</v>
      </c>
      <c r="I71" s="8"/>
      <c r="J71" s="6"/>
    </row>
    <row r="72" spans="1:10" x14ac:dyDescent="0.2">
      <c r="A72" s="6" t="s">
        <v>218</v>
      </c>
      <c r="B72" s="3">
        <v>10437</v>
      </c>
      <c r="C72" s="3">
        <v>4175</v>
      </c>
      <c r="D72" s="3">
        <v>0</v>
      </c>
      <c r="E72" s="3">
        <v>0</v>
      </c>
      <c r="F72" s="3">
        <v>0</v>
      </c>
      <c r="G72" s="3">
        <v>36379</v>
      </c>
      <c r="H72" s="3">
        <f t="shared" si="1"/>
        <v>50991</v>
      </c>
      <c r="I72" s="8"/>
      <c r="J72" s="6"/>
    </row>
    <row r="73" spans="1:10" x14ac:dyDescent="0.2">
      <c r="A73" s="6" t="s">
        <v>124</v>
      </c>
      <c r="B73" s="3">
        <v>15860</v>
      </c>
      <c r="C73" s="3">
        <v>3682</v>
      </c>
      <c r="D73" s="3">
        <v>0</v>
      </c>
      <c r="E73" s="3">
        <v>0</v>
      </c>
      <c r="F73" s="3">
        <v>0</v>
      </c>
      <c r="G73" s="3">
        <v>41633</v>
      </c>
      <c r="H73" s="3">
        <f t="shared" si="1"/>
        <v>61175</v>
      </c>
      <c r="I73" s="8"/>
      <c r="J73" s="6"/>
    </row>
    <row r="74" spans="1:10" x14ac:dyDescent="0.2">
      <c r="A74" s="6" t="s">
        <v>51</v>
      </c>
      <c r="B74" s="3">
        <v>2980</v>
      </c>
      <c r="C74" s="3">
        <v>298</v>
      </c>
      <c r="D74" s="3">
        <v>0</v>
      </c>
      <c r="E74" s="3">
        <v>0</v>
      </c>
      <c r="F74" s="3">
        <v>0</v>
      </c>
      <c r="G74" s="3">
        <v>5960</v>
      </c>
      <c r="H74" s="3">
        <f t="shared" si="1"/>
        <v>9238</v>
      </c>
      <c r="I74" s="8"/>
      <c r="J74" s="6"/>
    </row>
    <row r="75" spans="1:10" x14ac:dyDescent="0.2">
      <c r="A75" s="6" t="s">
        <v>52</v>
      </c>
      <c r="B75" s="3">
        <v>647</v>
      </c>
      <c r="C75" s="3">
        <v>0</v>
      </c>
      <c r="D75" s="3">
        <v>0</v>
      </c>
      <c r="E75" s="3">
        <v>0</v>
      </c>
      <c r="F75" s="3">
        <v>0</v>
      </c>
      <c r="G75" s="3">
        <v>0</v>
      </c>
      <c r="H75" s="3">
        <f t="shared" si="1"/>
        <v>647</v>
      </c>
      <c r="I75" s="8"/>
      <c r="J75" s="6"/>
    </row>
    <row r="76" spans="1:10" x14ac:dyDescent="0.2">
      <c r="A76" s="6" t="s">
        <v>219</v>
      </c>
      <c r="B76" s="3">
        <v>1006</v>
      </c>
      <c r="C76" s="3">
        <v>0</v>
      </c>
      <c r="D76" s="3">
        <v>0</v>
      </c>
      <c r="E76" s="3">
        <v>0</v>
      </c>
      <c r="F76" s="3">
        <v>0</v>
      </c>
      <c r="G76" s="3">
        <v>0</v>
      </c>
      <c r="H76" s="3">
        <f t="shared" si="1"/>
        <v>1006</v>
      </c>
      <c r="I76" s="8"/>
      <c r="J76" s="6"/>
    </row>
    <row r="77" spans="1:10" x14ac:dyDescent="0.2">
      <c r="A77" s="6" t="s">
        <v>107</v>
      </c>
      <c r="B77" s="3">
        <v>1036</v>
      </c>
      <c r="C77" s="3">
        <v>0</v>
      </c>
      <c r="D77" s="3">
        <v>0</v>
      </c>
      <c r="E77" s="3">
        <v>0</v>
      </c>
      <c r="F77" s="3">
        <v>0</v>
      </c>
      <c r="G77" s="3">
        <v>0</v>
      </c>
      <c r="H77" s="3">
        <f t="shared" si="1"/>
        <v>1036</v>
      </c>
      <c r="I77" s="8"/>
      <c r="J77" s="6"/>
    </row>
    <row r="78" spans="1:10" x14ac:dyDescent="0.2">
      <c r="A78" s="6" t="s">
        <v>95</v>
      </c>
      <c r="B78" s="3">
        <v>459</v>
      </c>
      <c r="C78" s="3">
        <v>230</v>
      </c>
      <c r="D78" s="3">
        <v>0</v>
      </c>
      <c r="E78" s="3">
        <v>0</v>
      </c>
      <c r="F78" s="3">
        <v>0</v>
      </c>
      <c r="G78" s="3">
        <v>1148</v>
      </c>
      <c r="H78" s="3">
        <f t="shared" si="1"/>
        <v>1837</v>
      </c>
      <c r="I78" s="8"/>
      <c r="J78" s="6"/>
    </row>
    <row r="79" spans="1:10" x14ac:dyDescent="0.2">
      <c r="A79" s="6" t="s">
        <v>136</v>
      </c>
      <c r="B79" s="3">
        <v>1006</v>
      </c>
      <c r="C79" s="3">
        <v>0</v>
      </c>
      <c r="D79" s="3">
        <v>0</v>
      </c>
      <c r="E79" s="3">
        <v>0</v>
      </c>
      <c r="F79" s="3">
        <v>0</v>
      </c>
      <c r="G79" s="3">
        <v>0</v>
      </c>
      <c r="H79" s="3">
        <f t="shared" si="1"/>
        <v>1006</v>
      </c>
      <c r="I79" s="8"/>
      <c r="J79" s="6"/>
    </row>
    <row r="80" spans="1:10" x14ac:dyDescent="0.2">
      <c r="A80" s="6" t="s">
        <v>220</v>
      </c>
      <c r="B80" s="3">
        <v>8107</v>
      </c>
      <c r="C80" s="3">
        <v>427</v>
      </c>
      <c r="D80" s="3">
        <v>0</v>
      </c>
      <c r="E80" s="3">
        <v>0</v>
      </c>
      <c r="F80" s="3">
        <v>0</v>
      </c>
      <c r="G80" s="3">
        <v>17280</v>
      </c>
      <c r="H80" s="3">
        <f t="shared" si="1"/>
        <v>25814</v>
      </c>
      <c r="I80" s="8"/>
      <c r="J80" s="6"/>
    </row>
    <row r="81" spans="1:10" x14ac:dyDescent="0.2">
      <c r="A81" s="6" t="s">
        <v>151</v>
      </c>
      <c r="B81" s="3">
        <v>15050</v>
      </c>
      <c r="C81" s="3">
        <v>5621</v>
      </c>
      <c r="D81" s="3">
        <v>181</v>
      </c>
      <c r="E81" s="3">
        <v>0</v>
      </c>
      <c r="F81" s="3">
        <v>0</v>
      </c>
      <c r="G81" s="3">
        <v>49501</v>
      </c>
      <c r="H81" s="3">
        <f t="shared" si="1"/>
        <v>70353</v>
      </c>
      <c r="I81" s="8"/>
      <c r="J81" s="6"/>
    </row>
    <row r="82" spans="1:10" x14ac:dyDescent="0.2">
      <c r="A82" s="6" t="s">
        <v>221</v>
      </c>
      <c r="B82" s="3">
        <v>5691</v>
      </c>
      <c r="C82" s="3">
        <v>1313</v>
      </c>
      <c r="D82" s="3">
        <v>0</v>
      </c>
      <c r="E82" s="3">
        <v>0</v>
      </c>
      <c r="F82" s="3">
        <v>0</v>
      </c>
      <c r="G82" s="3">
        <v>14227</v>
      </c>
      <c r="H82" s="3">
        <f t="shared" si="1"/>
        <v>21231</v>
      </c>
      <c r="I82" s="8"/>
      <c r="J82" s="6"/>
    </row>
    <row r="83" spans="1:10" x14ac:dyDescent="0.2">
      <c r="A83" s="6" t="s">
        <v>2</v>
      </c>
      <c r="B83" s="3">
        <v>517</v>
      </c>
      <c r="C83" s="3">
        <v>0</v>
      </c>
      <c r="D83" s="3">
        <v>0</v>
      </c>
      <c r="E83" s="3">
        <v>0</v>
      </c>
      <c r="F83" s="3">
        <v>0</v>
      </c>
      <c r="G83" s="3">
        <v>0</v>
      </c>
      <c r="H83" s="3">
        <f t="shared" si="1"/>
        <v>517</v>
      </c>
      <c r="I83" s="8"/>
      <c r="J83" s="6"/>
    </row>
    <row r="84" spans="1:10" x14ac:dyDescent="0.2">
      <c r="A84" s="6" t="s">
        <v>143</v>
      </c>
      <c r="B84" s="3">
        <v>0</v>
      </c>
      <c r="C84" s="3">
        <v>0</v>
      </c>
      <c r="D84" s="3">
        <v>0</v>
      </c>
      <c r="E84" s="3">
        <v>0</v>
      </c>
      <c r="F84" s="3">
        <v>0</v>
      </c>
      <c r="G84" s="3">
        <v>616</v>
      </c>
      <c r="H84" s="3">
        <f t="shared" si="1"/>
        <v>616</v>
      </c>
      <c r="I84" s="8"/>
      <c r="J84" s="6"/>
    </row>
    <row r="85" spans="1:10" x14ac:dyDescent="0.2">
      <c r="A85" s="6" t="s">
        <v>222</v>
      </c>
      <c r="B85" s="3">
        <v>0</v>
      </c>
      <c r="C85" s="3">
        <v>0</v>
      </c>
      <c r="D85" s="3">
        <v>0</v>
      </c>
      <c r="E85" s="3">
        <v>0</v>
      </c>
      <c r="F85" s="3">
        <v>0</v>
      </c>
      <c r="G85" s="3">
        <v>540</v>
      </c>
      <c r="H85" s="3">
        <f t="shared" si="1"/>
        <v>540</v>
      </c>
      <c r="I85" s="8"/>
      <c r="J85" s="6"/>
    </row>
    <row r="86" spans="1:10" x14ac:dyDescent="0.2">
      <c r="A86" s="6" t="s">
        <v>72</v>
      </c>
      <c r="B86" s="3">
        <v>13642</v>
      </c>
      <c r="C86" s="3">
        <v>1819</v>
      </c>
      <c r="D86" s="3">
        <v>0</v>
      </c>
      <c r="E86" s="3">
        <v>0</v>
      </c>
      <c r="F86" s="3">
        <v>0</v>
      </c>
      <c r="G86" s="3">
        <v>21828</v>
      </c>
      <c r="H86" s="3">
        <f t="shared" si="1"/>
        <v>37289</v>
      </c>
      <c r="I86" s="8"/>
      <c r="J86" s="6"/>
    </row>
    <row r="87" spans="1:10" x14ac:dyDescent="0.2">
      <c r="A87" s="6" t="s">
        <v>113</v>
      </c>
      <c r="B87" s="3">
        <v>393</v>
      </c>
      <c r="C87" s="3">
        <v>0</v>
      </c>
      <c r="D87" s="3">
        <v>0</v>
      </c>
      <c r="E87" s="3">
        <v>0</v>
      </c>
      <c r="F87" s="3">
        <v>0</v>
      </c>
      <c r="G87" s="3">
        <v>2357</v>
      </c>
      <c r="H87" s="3">
        <f t="shared" si="1"/>
        <v>2750</v>
      </c>
      <c r="I87" s="8"/>
      <c r="J87" s="6"/>
    </row>
    <row r="88" spans="1:10" x14ac:dyDescent="0.2">
      <c r="A88" s="6" t="s">
        <v>17</v>
      </c>
      <c r="B88" s="3">
        <v>992</v>
      </c>
      <c r="C88" s="3">
        <v>0</v>
      </c>
      <c r="D88" s="3">
        <v>0</v>
      </c>
      <c r="E88" s="3">
        <v>0</v>
      </c>
      <c r="F88" s="3">
        <v>0</v>
      </c>
      <c r="G88" s="3">
        <v>0</v>
      </c>
      <c r="H88" s="3">
        <f t="shared" si="1"/>
        <v>992</v>
      </c>
      <c r="I88" s="8"/>
      <c r="J88" s="6"/>
    </row>
    <row r="89" spans="1:10" x14ac:dyDescent="0.2">
      <c r="A89" s="6" t="s">
        <v>46</v>
      </c>
      <c r="B89" s="3">
        <v>905</v>
      </c>
      <c r="C89" s="3">
        <v>0</v>
      </c>
      <c r="D89" s="3">
        <v>0</v>
      </c>
      <c r="E89" s="3">
        <v>0</v>
      </c>
      <c r="F89" s="3">
        <v>0</v>
      </c>
      <c r="G89" s="3">
        <v>4523</v>
      </c>
      <c r="H89" s="3">
        <f t="shared" si="1"/>
        <v>5428</v>
      </c>
      <c r="I89" s="8"/>
      <c r="J89" s="6"/>
    </row>
    <row r="90" spans="1:10" x14ac:dyDescent="0.2">
      <c r="A90" s="6" t="s">
        <v>101</v>
      </c>
      <c r="B90" s="3">
        <v>495</v>
      </c>
      <c r="C90" s="3">
        <v>0</v>
      </c>
      <c r="D90" s="3">
        <v>0</v>
      </c>
      <c r="E90" s="3">
        <v>0</v>
      </c>
      <c r="F90" s="3">
        <v>0</v>
      </c>
      <c r="G90" s="3">
        <v>0</v>
      </c>
      <c r="H90" s="3">
        <f t="shared" si="1"/>
        <v>495</v>
      </c>
      <c r="I90" s="8"/>
      <c r="J90" s="6"/>
    </row>
    <row r="91" spans="1:10" x14ac:dyDescent="0.2">
      <c r="A91" s="6" t="s">
        <v>146</v>
      </c>
      <c r="B91" s="3">
        <v>616</v>
      </c>
      <c r="C91" s="3">
        <v>0</v>
      </c>
      <c r="D91" s="3">
        <v>0</v>
      </c>
      <c r="E91" s="3">
        <v>0</v>
      </c>
      <c r="F91" s="3">
        <v>0</v>
      </c>
      <c r="G91" s="3">
        <v>1849</v>
      </c>
      <c r="H91" s="3">
        <f t="shared" si="1"/>
        <v>2465</v>
      </c>
      <c r="I91" s="8"/>
      <c r="J91" s="6"/>
    </row>
    <row r="92" spans="1:10" x14ac:dyDescent="0.2">
      <c r="A92" s="6" t="s">
        <v>88</v>
      </c>
      <c r="B92" s="3">
        <v>2667</v>
      </c>
      <c r="C92" s="3">
        <v>0</v>
      </c>
      <c r="D92" s="3">
        <v>0</v>
      </c>
      <c r="E92" s="3">
        <v>0</v>
      </c>
      <c r="F92" s="3">
        <v>0</v>
      </c>
      <c r="G92" s="3">
        <v>11203</v>
      </c>
      <c r="H92" s="3">
        <f t="shared" si="1"/>
        <v>13870</v>
      </c>
      <c r="I92" s="8"/>
      <c r="J92" s="6"/>
    </row>
    <row r="93" spans="1:10" x14ac:dyDescent="0.2">
      <c r="A93" s="6" t="s">
        <v>102</v>
      </c>
      <c r="B93" s="3">
        <v>4</v>
      </c>
      <c r="C93" s="3">
        <v>0</v>
      </c>
      <c r="D93" s="3">
        <v>0</v>
      </c>
      <c r="E93" s="3">
        <v>0</v>
      </c>
      <c r="F93" s="3">
        <v>0</v>
      </c>
      <c r="G93" s="3">
        <v>0</v>
      </c>
      <c r="H93" s="3">
        <f t="shared" si="1"/>
        <v>4</v>
      </c>
      <c r="I93" s="8"/>
      <c r="J93" s="6"/>
    </row>
    <row r="94" spans="1:10" x14ac:dyDescent="0.2">
      <c r="A94" s="6" t="s">
        <v>74</v>
      </c>
      <c r="B94" s="3">
        <v>14054</v>
      </c>
      <c r="C94" s="3">
        <v>953</v>
      </c>
      <c r="D94" s="3">
        <v>0</v>
      </c>
      <c r="E94" s="3">
        <v>0</v>
      </c>
      <c r="F94" s="3">
        <v>0</v>
      </c>
      <c r="G94" s="3">
        <v>20485</v>
      </c>
      <c r="H94" s="3">
        <f t="shared" si="1"/>
        <v>35492</v>
      </c>
      <c r="I94" s="8"/>
      <c r="J94" s="6"/>
    </row>
    <row r="95" spans="1:10" x14ac:dyDescent="0.2">
      <c r="A95" s="6" t="s">
        <v>223</v>
      </c>
      <c r="B95" s="3">
        <v>4196</v>
      </c>
      <c r="C95" s="3">
        <v>599</v>
      </c>
      <c r="D95" s="3">
        <v>0</v>
      </c>
      <c r="E95" s="3">
        <v>0</v>
      </c>
      <c r="F95" s="3">
        <v>0</v>
      </c>
      <c r="G95" s="3">
        <v>19780</v>
      </c>
      <c r="H95" s="3">
        <f t="shared" si="1"/>
        <v>24575</v>
      </c>
      <c r="I95" s="8"/>
      <c r="J95" s="6"/>
    </row>
    <row r="96" spans="1:10" x14ac:dyDescent="0.2">
      <c r="A96" s="6" t="s">
        <v>167</v>
      </c>
      <c r="B96" s="3">
        <v>1031</v>
      </c>
      <c r="C96" s="3">
        <v>0</v>
      </c>
      <c r="D96" s="3">
        <v>0</v>
      </c>
      <c r="E96" s="3">
        <v>0</v>
      </c>
      <c r="F96" s="3">
        <v>0</v>
      </c>
      <c r="G96" s="3">
        <v>2473</v>
      </c>
      <c r="H96" s="3">
        <f t="shared" si="1"/>
        <v>3504</v>
      </c>
      <c r="I96" s="8"/>
      <c r="J96" s="6"/>
    </row>
    <row r="97" spans="1:10" x14ac:dyDescent="0.2">
      <c r="A97" s="6" t="s">
        <v>140</v>
      </c>
      <c r="B97" s="3">
        <v>4353</v>
      </c>
      <c r="C97" s="3">
        <v>0</v>
      </c>
      <c r="D97" s="3">
        <v>0</v>
      </c>
      <c r="E97" s="3">
        <v>0</v>
      </c>
      <c r="F97" s="3">
        <v>0</v>
      </c>
      <c r="G97" s="3">
        <v>9577</v>
      </c>
      <c r="H97" s="3">
        <f t="shared" si="1"/>
        <v>13930</v>
      </c>
      <c r="I97" s="8"/>
      <c r="J97" s="6"/>
    </row>
    <row r="98" spans="1:10" x14ac:dyDescent="0.2">
      <c r="A98" s="6" t="s">
        <v>75</v>
      </c>
      <c r="B98" s="3">
        <v>0</v>
      </c>
      <c r="C98" s="3">
        <v>0</v>
      </c>
      <c r="D98" s="3">
        <v>0</v>
      </c>
      <c r="E98" s="3">
        <v>0</v>
      </c>
      <c r="F98" s="3">
        <v>0</v>
      </c>
      <c r="G98" s="3">
        <v>5970</v>
      </c>
      <c r="H98" s="3">
        <f t="shared" si="1"/>
        <v>5970</v>
      </c>
      <c r="I98" s="8"/>
      <c r="J98" s="6"/>
    </row>
    <row r="99" spans="1:10" x14ac:dyDescent="0.2">
      <c r="A99" s="6" t="s">
        <v>8</v>
      </c>
      <c r="B99" s="3">
        <v>5479</v>
      </c>
      <c r="C99" s="3">
        <v>2131</v>
      </c>
      <c r="D99" s="3">
        <v>0</v>
      </c>
      <c r="E99" s="3">
        <v>0</v>
      </c>
      <c r="F99" s="3">
        <v>0</v>
      </c>
      <c r="G99" s="3">
        <v>10958</v>
      </c>
      <c r="H99" s="3">
        <f t="shared" si="1"/>
        <v>18568</v>
      </c>
      <c r="I99" s="8"/>
      <c r="J99" s="6"/>
    </row>
    <row r="100" spans="1:10" x14ac:dyDescent="0.2">
      <c r="A100" s="6" t="s">
        <v>96</v>
      </c>
      <c r="B100" s="3">
        <v>5926</v>
      </c>
      <c r="C100" s="3">
        <v>593</v>
      </c>
      <c r="D100" s="3">
        <v>0</v>
      </c>
      <c r="E100" s="3">
        <v>0</v>
      </c>
      <c r="F100" s="3">
        <v>0</v>
      </c>
      <c r="G100" s="3">
        <v>15705</v>
      </c>
      <c r="H100" s="3">
        <f t="shared" si="1"/>
        <v>22224</v>
      </c>
      <c r="I100" s="8"/>
      <c r="J100" s="6"/>
    </row>
    <row r="101" spans="1:10" x14ac:dyDescent="0.2">
      <c r="A101" s="6" t="s">
        <v>94</v>
      </c>
      <c r="B101" s="3">
        <v>12815</v>
      </c>
      <c r="C101" s="3">
        <v>2912</v>
      </c>
      <c r="D101" s="3">
        <v>0</v>
      </c>
      <c r="E101" s="3">
        <v>0</v>
      </c>
      <c r="F101" s="3">
        <v>0</v>
      </c>
      <c r="G101" s="3">
        <v>36115</v>
      </c>
      <c r="H101" s="3">
        <f t="shared" si="1"/>
        <v>51842</v>
      </c>
      <c r="I101" s="8"/>
      <c r="J101" s="6"/>
    </row>
    <row r="102" spans="1:10" x14ac:dyDescent="0.2">
      <c r="A102" s="6" t="s">
        <v>50</v>
      </c>
      <c r="B102" s="3">
        <v>0</v>
      </c>
      <c r="C102" s="3">
        <v>0</v>
      </c>
      <c r="D102" s="3">
        <v>0</v>
      </c>
      <c r="E102" s="3">
        <v>0</v>
      </c>
      <c r="F102" s="3">
        <v>0</v>
      </c>
      <c r="G102" s="3">
        <v>488</v>
      </c>
      <c r="H102" s="3">
        <f t="shared" si="1"/>
        <v>488</v>
      </c>
      <c r="I102" s="8"/>
      <c r="J102" s="6"/>
    </row>
    <row r="103" spans="1:10" x14ac:dyDescent="0.2">
      <c r="A103" s="6" t="s">
        <v>89</v>
      </c>
      <c r="B103" s="3">
        <v>648</v>
      </c>
      <c r="C103" s="3">
        <v>0</v>
      </c>
      <c r="D103" s="3">
        <v>0</v>
      </c>
      <c r="E103" s="3">
        <v>0</v>
      </c>
      <c r="F103" s="3">
        <v>0</v>
      </c>
      <c r="G103" s="3">
        <v>1458</v>
      </c>
      <c r="H103" s="3">
        <f t="shared" si="1"/>
        <v>2106</v>
      </c>
      <c r="I103" s="8"/>
      <c r="J103" s="6"/>
    </row>
    <row r="104" spans="1:10" x14ac:dyDescent="0.2">
      <c r="A104" s="6" t="s">
        <v>105</v>
      </c>
      <c r="B104" s="3">
        <v>0</v>
      </c>
      <c r="C104" s="3">
        <v>0</v>
      </c>
      <c r="D104" s="3">
        <v>0</v>
      </c>
      <c r="E104" s="3">
        <v>0</v>
      </c>
      <c r="F104" s="3">
        <v>0</v>
      </c>
      <c r="G104" s="3">
        <v>0</v>
      </c>
      <c r="H104" s="3">
        <f t="shared" si="1"/>
        <v>0</v>
      </c>
      <c r="I104" s="8"/>
      <c r="J104" s="6"/>
    </row>
    <row r="105" spans="1:10" x14ac:dyDescent="0.2">
      <c r="A105" s="6" t="s">
        <v>84</v>
      </c>
      <c r="B105" s="3">
        <v>0</v>
      </c>
      <c r="C105" s="3">
        <v>0</v>
      </c>
      <c r="D105" s="3">
        <v>0</v>
      </c>
      <c r="E105" s="3">
        <v>0</v>
      </c>
      <c r="F105" s="3">
        <v>0</v>
      </c>
      <c r="G105" s="3">
        <v>1476</v>
      </c>
      <c r="H105" s="3">
        <f t="shared" si="1"/>
        <v>1476</v>
      </c>
      <c r="I105" s="8"/>
      <c r="J105" s="6"/>
    </row>
    <row r="106" spans="1:10" x14ac:dyDescent="0.2">
      <c r="A106" s="6" t="s">
        <v>91</v>
      </c>
      <c r="B106" s="3">
        <v>0</v>
      </c>
      <c r="C106" s="3">
        <v>0</v>
      </c>
      <c r="D106" s="3">
        <v>0</v>
      </c>
      <c r="E106" s="3">
        <v>0</v>
      </c>
      <c r="F106" s="3">
        <v>0</v>
      </c>
      <c r="G106" s="3">
        <v>1307</v>
      </c>
      <c r="H106" s="3">
        <f t="shared" si="1"/>
        <v>1307</v>
      </c>
      <c r="I106" s="8"/>
      <c r="J106" s="6"/>
    </row>
    <row r="107" spans="1:10" x14ac:dyDescent="0.2">
      <c r="A107" s="6" t="s">
        <v>87</v>
      </c>
      <c r="B107" s="3">
        <v>116</v>
      </c>
      <c r="C107" s="3">
        <v>0</v>
      </c>
      <c r="D107" s="3">
        <v>0</v>
      </c>
      <c r="E107" s="3">
        <v>0</v>
      </c>
      <c r="F107" s="3">
        <v>0</v>
      </c>
      <c r="G107" s="3">
        <v>462</v>
      </c>
      <c r="H107" s="3">
        <f t="shared" si="1"/>
        <v>578</v>
      </c>
      <c r="I107" s="8"/>
      <c r="J107" s="6"/>
    </row>
    <row r="108" spans="1:10" x14ac:dyDescent="0.2">
      <c r="A108" s="6" t="s">
        <v>165</v>
      </c>
      <c r="B108" s="3">
        <v>10971</v>
      </c>
      <c r="C108" s="3">
        <v>366</v>
      </c>
      <c r="D108" s="3">
        <v>0</v>
      </c>
      <c r="E108" s="3">
        <v>0</v>
      </c>
      <c r="F108" s="3">
        <v>0</v>
      </c>
      <c r="G108" s="3">
        <v>25599</v>
      </c>
      <c r="H108" s="3">
        <f t="shared" si="1"/>
        <v>36936</v>
      </c>
      <c r="I108" s="8"/>
      <c r="J108" s="6"/>
    </row>
    <row r="109" spans="1:10" x14ac:dyDescent="0.2">
      <c r="A109" s="6" t="s">
        <v>68</v>
      </c>
      <c r="B109" s="3">
        <v>22268</v>
      </c>
      <c r="C109" s="3">
        <v>5219</v>
      </c>
      <c r="D109" s="3">
        <v>0</v>
      </c>
      <c r="E109" s="3">
        <v>0</v>
      </c>
      <c r="F109" s="3">
        <v>0</v>
      </c>
      <c r="G109" s="3">
        <v>60541</v>
      </c>
      <c r="H109" s="3">
        <f t="shared" si="1"/>
        <v>88028</v>
      </c>
      <c r="I109" s="8"/>
      <c r="J109" s="6"/>
    </row>
    <row r="110" spans="1:10" x14ac:dyDescent="0.2">
      <c r="A110" s="6" t="s">
        <v>224</v>
      </c>
      <c r="B110" s="3">
        <v>4768</v>
      </c>
      <c r="C110" s="3">
        <v>397</v>
      </c>
      <c r="D110" s="3">
        <v>0</v>
      </c>
      <c r="E110" s="3">
        <v>0</v>
      </c>
      <c r="F110" s="3">
        <v>0</v>
      </c>
      <c r="G110" s="3">
        <v>8741</v>
      </c>
      <c r="H110" s="3">
        <f t="shared" si="1"/>
        <v>13906</v>
      </c>
      <c r="I110" s="8"/>
      <c r="J110" s="6"/>
    </row>
    <row r="111" spans="1:10" x14ac:dyDescent="0.2">
      <c r="A111" s="6" t="s">
        <v>160</v>
      </c>
      <c r="B111" s="3">
        <v>507</v>
      </c>
      <c r="C111" s="3">
        <v>169</v>
      </c>
      <c r="D111" s="3">
        <v>0</v>
      </c>
      <c r="E111" s="3">
        <v>0</v>
      </c>
      <c r="F111" s="3">
        <v>0</v>
      </c>
      <c r="G111" s="3">
        <v>338</v>
      </c>
      <c r="H111" s="3">
        <f t="shared" si="1"/>
        <v>1014</v>
      </c>
      <c r="I111" s="8"/>
      <c r="J111" s="6"/>
    </row>
    <row r="112" spans="1:10" x14ac:dyDescent="0.2">
      <c r="A112" s="6" t="s">
        <v>10</v>
      </c>
      <c r="B112" s="3">
        <v>2877</v>
      </c>
      <c r="C112" s="3">
        <v>1308</v>
      </c>
      <c r="D112" s="3">
        <v>0</v>
      </c>
      <c r="E112" s="3">
        <v>0</v>
      </c>
      <c r="F112" s="3">
        <v>0</v>
      </c>
      <c r="G112" s="3">
        <v>9417</v>
      </c>
      <c r="H112" s="3">
        <f t="shared" si="1"/>
        <v>13602</v>
      </c>
      <c r="I112" s="8"/>
      <c r="J112" s="6"/>
    </row>
    <row r="113" spans="1:10" x14ac:dyDescent="0.2">
      <c r="A113" s="6" t="s">
        <v>4</v>
      </c>
      <c r="B113" s="3">
        <v>0</v>
      </c>
      <c r="C113" s="3">
        <v>228</v>
      </c>
      <c r="D113" s="3">
        <v>0</v>
      </c>
      <c r="E113" s="3">
        <v>0</v>
      </c>
      <c r="F113" s="3">
        <v>0</v>
      </c>
      <c r="G113" s="3">
        <v>1366</v>
      </c>
      <c r="H113" s="3">
        <f t="shared" si="1"/>
        <v>1594</v>
      </c>
      <c r="I113" s="8"/>
      <c r="J113" s="6"/>
    </row>
    <row r="114" spans="1:10" x14ac:dyDescent="0.2">
      <c r="A114" s="6" t="s">
        <v>48</v>
      </c>
      <c r="B114" s="3">
        <v>1411</v>
      </c>
      <c r="C114" s="3">
        <v>0</v>
      </c>
      <c r="D114" s="3">
        <v>0</v>
      </c>
      <c r="E114" s="3">
        <v>0</v>
      </c>
      <c r="F114" s="3">
        <v>0</v>
      </c>
      <c r="G114" s="3">
        <v>0</v>
      </c>
      <c r="H114" s="3">
        <f t="shared" si="1"/>
        <v>1411</v>
      </c>
      <c r="I114" s="8"/>
      <c r="J114" s="6"/>
    </row>
    <row r="115" spans="1:10" x14ac:dyDescent="0.2">
      <c r="A115" s="6" t="s">
        <v>120</v>
      </c>
      <c r="B115" s="3">
        <v>1865</v>
      </c>
      <c r="C115" s="3">
        <v>0</v>
      </c>
      <c r="D115" s="3">
        <v>0</v>
      </c>
      <c r="E115" s="3">
        <v>0</v>
      </c>
      <c r="F115" s="3">
        <v>0</v>
      </c>
      <c r="G115" s="3">
        <v>4530</v>
      </c>
      <c r="H115" s="3">
        <f t="shared" si="1"/>
        <v>6395</v>
      </c>
      <c r="I115" s="8"/>
      <c r="J115" s="6"/>
    </row>
    <row r="116" spans="1:10" x14ac:dyDescent="0.2">
      <c r="A116" s="6" t="s">
        <v>118</v>
      </c>
      <c r="B116" s="3">
        <v>0</v>
      </c>
      <c r="C116" s="3">
        <v>0</v>
      </c>
      <c r="D116" s="3">
        <v>0</v>
      </c>
      <c r="E116" s="3">
        <v>0</v>
      </c>
      <c r="F116" s="3">
        <v>0</v>
      </c>
      <c r="G116" s="3">
        <v>3588</v>
      </c>
      <c r="H116" s="3">
        <f t="shared" si="1"/>
        <v>3588</v>
      </c>
      <c r="I116" s="8"/>
      <c r="J116" s="6"/>
    </row>
    <row r="117" spans="1:10" x14ac:dyDescent="0.2">
      <c r="A117" s="6" t="s">
        <v>28</v>
      </c>
      <c r="B117" s="3">
        <v>2651</v>
      </c>
      <c r="C117" s="3">
        <v>0</v>
      </c>
      <c r="D117" s="3">
        <v>0</v>
      </c>
      <c r="E117" s="3">
        <v>0</v>
      </c>
      <c r="F117" s="3">
        <v>0</v>
      </c>
      <c r="G117" s="3">
        <v>3182</v>
      </c>
      <c r="H117" s="3">
        <f t="shared" si="1"/>
        <v>5833</v>
      </c>
      <c r="I117" s="8"/>
      <c r="J117" s="6"/>
    </row>
    <row r="118" spans="1:10" x14ac:dyDescent="0.2">
      <c r="A118" s="6" t="s">
        <v>134</v>
      </c>
      <c r="B118" s="3">
        <v>2232</v>
      </c>
      <c r="C118" s="3">
        <v>0</v>
      </c>
      <c r="D118" s="3">
        <v>0</v>
      </c>
      <c r="E118" s="3">
        <v>0</v>
      </c>
      <c r="F118" s="3">
        <v>0</v>
      </c>
      <c r="G118" s="3">
        <v>3720</v>
      </c>
      <c r="H118" s="3">
        <f t="shared" si="1"/>
        <v>5952</v>
      </c>
      <c r="I118" s="8"/>
      <c r="J118" s="6"/>
    </row>
    <row r="119" spans="1:10" x14ac:dyDescent="0.2">
      <c r="A119" s="6" t="s">
        <v>135</v>
      </c>
      <c r="B119" s="3">
        <v>796</v>
      </c>
      <c r="C119" s="3">
        <v>0</v>
      </c>
      <c r="D119" s="3">
        <v>0</v>
      </c>
      <c r="E119" s="3">
        <v>0</v>
      </c>
      <c r="F119" s="3">
        <v>0</v>
      </c>
      <c r="G119" s="3">
        <v>3184</v>
      </c>
      <c r="H119" s="3">
        <f t="shared" si="1"/>
        <v>3980</v>
      </c>
      <c r="I119" s="8"/>
      <c r="J119" s="6"/>
    </row>
    <row r="120" spans="1:10" x14ac:dyDescent="0.2">
      <c r="A120" s="6" t="s">
        <v>163</v>
      </c>
      <c r="B120" s="3">
        <v>7592</v>
      </c>
      <c r="C120" s="3">
        <v>0</v>
      </c>
      <c r="D120" s="3">
        <v>0</v>
      </c>
      <c r="E120" s="3">
        <v>0</v>
      </c>
      <c r="F120" s="3">
        <v>0</v>
      </c>
      <c r="G120" s="3">
        <v>15792</v>
      </c>
      <c r="H120" s="3">
        <f t="shared" si="1"/>
        <v>23384</v>
      </c>
      <c r="I120" s="8"/>
      <c r="J120" s="6"/>
    </row>
    <row r="121" spans="1:10" x14ac:dyDescent="0.2">
      <c r="A121" s="6" t="s">
        <v>26</v>
      </c>
      <c r="B121" s="3">
        <v>6261</v>
      </c>
      <c r="C121" s="3">
        <v>391</v>
      </c>
      <c r="D121" s="3">
        <v>0</v>
      </c>
      <c r="E121" s="3">
        <v>0</v>
      </c>
      <c r="F121" s="3">
        <v>0</v>
      </c>
      <c r="G121" s="3">
        <v>10957</v>
      </c>
      <c r="H121" s="3">
        <f t="shared" si="1"/>
        <v>17609</v>
      </c>
      <c r="I121" s="8"/>
      <c r="J121" s="6"/>
    </row>
    <row r="122" spans="1:10" x14ac:dyDescent="0.2">
      <c r="A122" s="6" t="s">
        <v>9</v>
      </c>
      <c r="B122" s="3">
        <v>13802</v>
      </c>
      <c r="C122" s="3">
        <v>4034</v>
      </c>
      <c r="D122" s="3">
        <v>0</v>
      </c>
      <c r="E122" s="3">
        <v>0</v>
      </c>
      <c r="F122" s="3">
        <v>0</v>
      </c>
      <c r="G122" s="3">
        <v>52235</v>
      </c>
      <c r="H122" s="3">
        <f t="shared" si="1"/>
        <v>70071</v>
      </c>
      <c r="I122" s="8"/>
      <c r="J122" s="6"/>
    </row>
    <row r="123" spans="1:10" x14ac:dyDescent="0.2">
      <c r="A123" s="6" t="s">
        <v>36</v>
      </c>
      <c r="B123" s="3">
        <v>0</v>
      </c>
      <c r="C123" s="3">
        <v>281</v>
      </c>
      <c r="D123" s="3">
        <v>0</v>
      </c>
      <c r="E123" s="3">
        <v>0</v>
      </c>
      <c r="F123" s="3">
        <v>0</v>
      </c>
      <c r="G123" s="3">
        <v>844</v>
      </c>
      <c r="H123" s="3">
        <f t="shared" si="1"/>
        <v>1125</v>
      </c>
      <c r="I123" s="8"/>
      <c r="J123" s="6"/>
    </row>
    <row r="124" spans="1:10" x14ac:dyDescent="0.2">
      <c r="A124" s="6" t="s">
        <v>77</v>
      </c>
      <c r="B124" s="3">
        <v>413</v>
      </c>
      <c r="C124" s="3">
        <v>0</v>
      </c>
      <c r="D124" s="3">
        <v>0</v>
      </c>
      <c r="E124" s="3">
        <v>0</v>
      </c>
      <c r="F124" s="3">
        <v>0</v>
      </c>
      <c r="G124" s="3">
        <v>2067</v>
      </c>
      <c r="H124" s="3">
        <f t="shared" si="1"/>
        <v>2480</v>
      </c>
      <c r="I124" s="8"/>
      <c r="J124" s="6"/>
    </row>
    <row r="125" spans="1:10" x14ac:dyDescent="0.2">
      <c r="A125" s="6" t="s">
        <v>114</v>
      </c>
      <c r="B125" s="3">
        <v>1909</v>
      </c>
      <c r="C125" s="3">
        <v>1909</v>
      </c>
      <c r="D125" s="3">
        <v>0</v>
      </c>
      <c r="E125" s="3">
        <v>0</v>
      </c>
      <c r="F125" s="3">
        <v>0</v>
      </c>
      <c r="G125" s="3">
        <v>4582</v>
      </c>
      <c r="H125" s="3">
        <f t="shared" si="1"/>
        <v>8400</v>
      </c>
      <c r="I125" s="8"/>
      <c r="J125" s="6"/>
    </row>
    <row r="126" spans="1:10" x14ac:dyDescent="0.2">
      <c r="A126" s="6" t="s">
        <v>142</v>
      </c>
      <c r="B126" s="3">
        <v>0</v>
      </c>
      <c r="C126" s="3">
        <v>310</v>
      </c>
      <c r="D126" s="3">
        <v>0</v>
      </c>
      <c r="E126" s="3">
        <v>0</v>
      </c>
      <c r="F126" s="3">
        <v>0</v>
      </c>
      <c r="G126" s="3">
        <v>310</v>
      </c>
      <c r="H126" s="3">
        <f t="shared" si="1"/>
        <v>620</v>
      </c>
      <c r="I126" s="8"/>
      <c r="J126" s="6"/>
    </row>
    <row r="127" spans="1:10" x14ac:dyDescent="0.2">
      <c r="A127" s="6" t="s">
        <v>116</v>
      </c>
      <c r="B127" s="3">
        <v>4721</v>
      </c>
      <c r="C127" s="3">
        <v>944</v>
      </c>
      <c r="D127" s="3">
        <v>0</v>
      </c>
      <c r="E127" s="3">
        <v>0</v>
      </c>
      <c r="F127" s="3">
        <v>0</v>
      </c>
      <c r="G127" s="3">
        <v>2833</v>
      </c>
      <c r="H127" s="3">
        <f t="shared" si="1"/>
        <v>8498</v>
      </c>
      <c r="I127" s="8"/>
      <c r="J127" s="6"/>
    </row>
    <row r="128" spans="1:10" x14ac:dyDescent="0.2">
      <c r="A128" s="6" t="s">
        <v>225</v>
      </c>
      <c r="B128" s="3">
        <v>6980</v>
      </c>
      <c r="C128" s="3">
        <v>349</v>
      </c>
      <c r="D128" s="3">
        <v>0</v>
      </c>
      <c r="E128" s="3">
        <v>0</v>
      </c>
      <c r="F128" s="3">
        <v>0</v>
      </c>
      <c r="G128" s="3">
        <v>18498</v>
      </c>
      <c r="H128" s="3">
        <f t="shared" si="1"/>
        <v>25827</v>
      </c>
      <c r="I128" s="8"/>
      <c r="J128" s="6"/>
    </row>
    <row r="129" spans="1:10" x14ac:dyDescent="0.2">
      <c r="A129" s="6" t="s">
        <v>103</v>
      </c>
      <c r="B129" s="3">
        <v>1883</v>
      </c>
      <c r="C129" s="3">
        <v>0</v>
      </c>
      <c r="D129" s="3">
        <v>0</v>
      </c>
      <c r="E129" s="3">
        <v>0</v>
      </c>
      <c r="F129" s="3">
        <v>0</v>
      </c>
      <c r="G129" s="3">
        <v>3013</v>
      </c>
      <c r="H129" s="3">
        <f t="shared" si="1"/>
        <v>4896</v>
      </c>
      <c r="I129" s="8"/>
      <c r="J129" s="6"/>
    </row>
    <row r="130" spans="1:10" x14ac:dyDescent="0.2">
      <c r="A130" s="6" t="s">
        <v>33</v>
      </c>
      <c r="B130" s="3">
        <v>1962</v>
      </c>
      <c r="C130" s="3">
        <v>0</v>
      </c>
      <c r="D130" s="3">
        <v>0</v>
      </c>
      <c r="E130" s="3">
        <v>0</v>
      </c>
      <c r="F130" s="3">
        <v>0</v>
      </c>
      <c r="G130" s="3">
        <v>2522</v>
      </c>
      <c r="H130" s="3">
        <f t="shared" ref="H130:H193" si="2">SUM(B130:G130)</f>
        <v>4484</v>
      </c>
      <c r="I130" s="8"/>
      <c r="J130" s="6"/>
    </row>
    <row r="131" spans="1:10" x14ac:dyDescent="0.2">
      <c r="A131" s="6" t="s">
        <v>90</v>
      </c>
      <c r="B131" s="3">
        <v>1063</v>
      </c>
      <c r="C131" s="3">
        <v>0</v>
      </c>
      <c r="D131" s="3">
        <v>0</v>
      </c>
      <c r="E131" s="3">
        <v>0</v>
      </c>
      <c r="F131" s="3">
        <v>0</v>
      </c>
      <c r="G131" s="3">
        <v>9031</v>
      </c>
      <c r="H131" s="3">
        <f t="shared" si="2"/>
        <v>10094</v>
      </c>
      <c r="I131" s="8"/>
      <c r="J131" s="6"/>
    </row>
    <row r="132" spans="1:10" x14ac:dyDescent="0.2">
      <c r="A132" s="6" t="s">
        <v>226</v>
      </c>
      <c r="B132" s="3">
        <v>4064</v>
      </c>
      <c r="C132" s="3">
        <v>0</v>
      </c>
      <c r="D132" s="3">
        <v>0</v>
      </c>
      <c r="E132" s="3">
        <v>0</v>
      </c>
      <c r="F132" s="3">
        <v>0</v>
      </c>
      <c r="G132" s="3">
        <v>10387</v>
      </c>
      <c r="H132" s="3">
        <f t="shared" si="2"/>
        <v>14451</v>
      </c>
      <c r="I132" s="8"/>
      <c r="J132" s="6"/>
    </row>
    <row r="133" spans="1:10" x14ac:dyDescent="0.2">
      <c r="A133" s="6" t="s">
        <v>13</v>
      </c>
      <c r="B133" s="3">
        <v>6358</v>
      </c>
      <c r="C133" s="3">
        <v>3179</v>
      </c>
      <c r="D133" s="3">
        <v>0</v>
      </c>
      <c r="E133" s="3">
        <v>0</v>
      </c>
      <c r="F133" s="3">
        <v>0</v>
      </c>
      <c r="G133" s="3">
        <v>33695</v>
      </c>
      <c r="H133" s="3">
        <f t="shared" si="2"/>
        <v>43232</v>
      </c>
      <c r="I133" s="8"/>
      <c r="J133" s="6"/>
    </row>
    <row r="134" spans="1:10" x14ac:dyDescent="0.2">
      <c r="A134" s="6" t="s">
        <v>11</v>
      </c>
      <c r="B134" s="3">
        <v>3501</v>
      </c>
      <c r="C134" s="3">
        <v>1751</v>
      </c>
      <c r="D134" s="3">
        <v>0</v>
      </c>
      <c r="E134" s="3">
        <v>0</v>
      </c>
      <c r="F134" s="3">
        <v>0</v>
      </c>
      <c r="G134" s="3">
        <v>17506</v>
      </c>
      <c r="H134" s="3">
        <f t="shared" si="2"/>
        <v>22758</v>
      </c>
      <c r="I134" s="8"/>
      <c r="J134" s="6"/>
    </row>
    <row r="135" spans="1:10" x14ac:dyDescent="0.2">
      <c r="A135" s="6" t="s">
        <v>76</v>
      </c>
      <c r="B135" s="3">
        <v>562</v>
      </c>
      <c r="C135" s="3">
        <v>0</v>
      </c>
      <c r="D135" s="3">
        <v>0</v>
      </c>
      <c r="E135" s="3">
        <v>0</v>
      </c>
      <c r="F135" s="3">
        <v>0</v>
      </c>
      <c r="G135" s="3">
        <v>0</v>
      </c>
      <c r="H135" s="3">
        <f t="shared" si="2"/>
        <v>562</v>
      </c>
      <c r="I135" s="8"/>
      <c r="J135" s="6"/>
    </row>
    <row r="136" spans="1:10" x14ac:dyDescent="0.2">
      <c r="A136" s="6" t="s">
        <v>122</v>
      </c>
      <c r="B136" s="3">
        <v>3201</v>
      </c>
      <c r="C136" s="3">
        <v>1601</v>
      </c>
      <c r="D136" s="3">
        <v>0</v>
      </c>
      <c r="E136" s="3">
        <v>0</v>
      </c>
      <c r="F136" s="3">
        <v>0</v>
      </c>
      <c r="G136" s="3">
        <v>10061</v>
      </c>
      <c r="H136" s="3">
        <f t="shared" si="2"/>
        <v>14863</v>
      </c>
      <c r="I136" s="8"/>
      <c r="J136" s="6"/>
    </row>
    <row r="137" spans="1:10" x14ac:dyDescent="0.2">
      <c r="A137" s="6" t="s">
        <v>227</v>
      </c>
      <c r="B137" s="3">
        <v>6288</v>
      </c>
      <c r="C137" s="3">
        <v>1324</v>
      </c>
      <c r="D137" s="3">
        <v>0</v>
      </c>
      <c r="E137" s="3">
        <v>0</v>
      </c>
      <c r="F137" s="3">
        <v>0</v>
      </c>
      <c r="G137" s="3">
        <v>14892</v>
      </c>
      <c r="H137" s="3">
        <f t="shared" si="2"/>
        <v>22504</v>
      </c>
      <c r="I137" s="8"/>
      <c r="J137" s="6"/>
    </row>
    <row r="138" spans="1:10" x14ac:dyDescent="0.2">
      <c r="A138" s="6" t="s">
        <v>131</v>
      </c>
      <c r="B138" s="3">
        <v>1078</v>
      </c>
      <c r="C138" s="3">
        <v>0</v>
      </c>
      <c r="D138" s="3">
        <v>0</v>
      </c>
      <c r="E138" s="3">
        <v>0</v>
      </c>
      <c r="F138" s="3">
        <v>0</v>
      </c>
      <c r="G138" s="3">
        <v>0</v>
      </c>
      <c r="H138" s="3">
        <f t="shared" si="2"/>
        <v>1078</v>
      </c>
      <c r="I138" s="8"/>
      <c r="J138" s="6"/>
    </row>
    <row r="139" spans="1:10" x14ac:dyDescent="0.2">
      <c r="A139" s="6" t="s">
        <v>6</v>
      </c>
      <c r="B139" s="3">
        <v>3214</v>
      </c>
      <c r="C139" s="3">
        <v>0</v>
      </c>
      <c r="D139" s="3">
        <v>0</v>
      </c>
      <c r="E139" s="3">
        <v>0</v>
      </c>
      <c r="F139" s="3">
        <v>0</v>
      </c>
      <c r="G139" s="3">
        <v>9643</v>
      </c>
      <c r="H139" s="3">
        <f t="shared" si="2"/>
        <v>12857</v>
      </c>
      <c r="I139" s="8"/>
      <c r="J139" s="6"/>
    </row>
    <row r="140" spans="1:10" x14ac:dyDescent="0.2">
      <c r="A140" s="6" t="s">
        <v>60</v>
      </c>
      <c r="B140" s="3">
        <v>9581</v>
      </c>
      <c r="C140" s="3">
        <v>0</v>
      </c>
      <c r="D140" s="3">
        <v>0</v>
      </c>
      <c r="E140" s="3">
        <v>0</v>
      </c>
      <c r="F140" s="3">
        <v>0</v>
      </c>
      <c r="G140" s="3">
        <v>11977</v>
      </c>
      <c r="H140" s="3">
        <f t="shared" si="2"/>
        <v>21558</v>
      </c>
      <c r="I140" s="8"/>
      <c r="J140" s="6"/>
    </row>
    <row r="141" spans="1:10" x14ac:dyDescent="0.2">
      <c r="A141" s="6" t="s">
        <v>137</v>
      </c>
      <c r="B141" s="3">
        <v>514</v>
      </c>
      <c r="C141" s="3">
        <v>0</v>
      </c>
      <c r="D141" s="3">
        <v>0</v>
      </c>
      <c r="E141" s="3">
        <v>0</v>
      </c>
      <c r="F141" s="3">
        <v>0</v>
      </c>
      <c r="G141" s="3">
        <v>1028</v>
      </c>
      <c r="H141" s="3">
        <f t="shared" si="2"/>
        <v>1542</v>
      </c>
      <c r="I141" s="8"/>
      <c r="J141" s="6"/>
    </row>
    <row r="142" spans="1:10" x14ac:dyDescent="0.2">
      <c r="A142" s="6" t="s">
        <v>53</v>
      </c>
      <c r="B142" s="3">
        <v>262</v>
      </c>
      <c r="C142" s="3">
        <v>0</v>
      </c>
      <c r="D142" s="3">
        <v>0</v>
      </c>
      <c r="E142" s="3">
        <v>0</v>
      </c>
      <c r="F142" s="3">
        <v>0</v>
      </c>
      <c r="G142" s="3">
        <v>0</v>
      </c>
      <c r="H142" s="3">
        <f t="shared" si="2"/>
        <v>262</v>
      </c>
      <c r="I142" s="8"/>
      <c r="J142" s="6"/>
    </row>
    <row r="143" spans="1:10" x14ac:dyDescent="0.2">
      <c r="A143" s="6" t="s">
        <v>228</v>
      </c>
      <c r="B143" s="3">
        <v>194</v>
      </c>
      <c r="C143" s="3">
        <v>0</v>
      </c>
      <c r="D143" s="3">
        <v>0</v>
      </c>
      <c r="E143" s="3">
        <v>0</v>
      </c>
      <c r="F143" s="3">
        <v>0</v>
      </c>
      <c r="G143" s="3">
        <v>194</v>
      </c>
      <c r="H143" s="3">
        <f t="shared" si="2"/>
        <v>388</v>
      </c>
      <c r="I143" s="8"/>
      <c r="J143" s="6"/>
    </row>
    <row r="144" spans="1:10" x14ac:dyDescent="0.2">
      <c r="A144" s="6" t="s">
        <v>67</v>
      </c>
      <c r="B144" s="3">
        <v>937</v>
      </c>
      <c r="C144" s="3">
        <v>0</v>
      </c>
      <c r="D144" s="3">
        <v>0</v>
      </c>
      <c r="E144" s="3">
        <v>0</v>
      </c>
      <c r="F144" s="3">
        <v>0</v>
      </c>
      <c r="G144" s="3">
        <v>0</v>
      </c>
      <c r="H144" s="3">
        <f t="shared" si="2"/>
        <v>937</v>
      </c>
      <c r="I144" s="8"/>
      <c r="J144" s="6"/>
    </row>
    <row r="145" spans="1:10" x14ac:dyDescent="0.2">
      <c r="A145" s="6" t="s">
        <v>80</v>
      </c>
      <c r="B145" s="3">
        <v>1245</v>
      </c>
      <c r="C145" s="3">
        <v>0</v>
      </c>
      <c r="D145" s="3">
        <v>0</v>
      </c>
      <c r="E145" s="3">
        <v>0</v>
      </c>
      <c r="F145" s="3">
        <v>0</v>
      </c>
      <c r="G145" s="3">
        <v>2134</v>
      </c>
      <c r="H145" s="3">
        <f t="shared" si="2"/>
        <v>3379</v>
      </c>
      <c r="I145" s="8"/>
      <c r="J145" s="6"/>
    </row>
    <row r="146" spans="1:10" x14ac:dyDescent="0.2">
      <c r="A146" s="6" t="s">
        <v>78</v>
      </c>
      <c r="B146" s="3">
        <v>6</v>
      </c>
      <c r="C146" s="3">
        <v>0</v>
      </c>
      <c r="D146" s="3">
        <v>0</v>
      </c>
      <c r="E146" s="3">
        <v>0</v>
      </c>
      <c r="F146" s="3">
        <v>0</v>
      </c>
      <c r="G146" s="3">
        <v>0</v>
      </c>
      <c r="H146" s="3">
        <f t="shared" si="2"/>
        <v>6</v>
      </c>
      <c r="I146" s="8"/>
      <c r="J146" s="6"/>
    </row>
    <row r="147" spans="1:10" x14ac:dyDescent="0.2">
      <c r="A147" s="6" t="s">
        <v>229</v>
      </c>
      <c r="B147" s="3">
        <v>0</v>
      </c>
      <c r="C147" s="3">
        <v>1223</v>
      </c>
      <c r="D147" s="3">
        <v>0</v>
      </c>
      <c r="E147" s="3">
        <v>0</v>
      </c>
      <c r="F147" s="3">
        <v>0</v>
      </c>
      <c r="G147" s="3">
        <v>1223</v>
      </c>
      <c r="H147" s="3">
        <f t="shared" si="2"/>
        <v>2446</v>
      </c>
      <c r="I147" s="8"/>
      <c r="J147" s="6"/>
    </row>
    <row r="148" spans="1:10" x14ac:dyDescent="0.2">
      <c r="A148" s="6" t="s">
        <v>121</v>
      </c>
      <c r="B148" s="3">
        <v>72357</v>
      </c>
      <c r="C148" s="3">
        <v>25444</v>
      </c>
      <c r="D148" s="3">
        <v>0</v>
      </c>
      <c r="E148" s="3">
        <v>0</v>
      </c>
      <c r="F148" s="3">
        <v>0</v>
      </c>
      <c r="G148" s="3">
        <v>242913</v>
      </c>
      <c r="H148" s="3">
        <f t="shared" si="2"/>
        <v>340714</v>
      </c>
      <c r="I148" s="8"/>
      <c r="J148" s="6"/>
    </row>
    <row r="149" spans="1:10" x14ac:dyDescent="0.2">
      <c r="A149" s="6" t="s">
        <v>27</v>
      </c>
      <c r="B149" s="3">
        <v>662</v>
      </c>
      <c r="C149" s="3">
        <v>0</v>
      </c>
      <c r="D149" s="3">
        <v>0</v>
      </c>
      <c r="E149" s="3">
        <v>0</v>
      </c>
      <c r="F149" s="3">
        <v>0</v>
      </c>
      <c r="G149" s="3">
        <v>0</v>
      </c>
      <c r="H149" s="3">
        <f t="shared" si="2"/>
        <v>662</v>
      </c>
      <c r="I149" s="8"/>
      <c r="J149" s="6"/>
    </row>
    <row r="150" spans="1:10" x14ac:dyDescent="0.2">
      <c r="A150" s="6" t="s">
        <v>47</v>
      </c>
      <c r="B150" s="3">
        <v>1319</v>
      </c>
      <c r="C150" s="3">
        <v>0</v>
      </c>
      <c r="D150" s="3">
        <v>0</v>
      </c>
      <c r="E150" s="3">
        <v>0</v>
      </c>
      <c r="F150" s="3">
        <v>0</v>
      </c>
      <c r="G150" s="3">
        <v>660</v>
      </c>
      <c r="H150" s="3">
        <f t="shared" si="2"/>
        <v>1979</v>
      </c>
      <c r="I150" s="8"/>
      <c r="J150" s="6"/>
    </row>
    <row r="151" spans="1:10" x14ac:dyDescent="0.2">
      <c r="A151" s="6" t="s">
        <v>65</v>
      </c>
      <c r="B151" s="3">
        <v>0</v>
      </c>
      <c r="C151" s="3">
        <v>0</v>
      </c>
      <c r="D151" s="3">
        <v>0</v>
      </c>
      <c r="E151" s="3">
        <v>0</v>
      </c>
      <c r="F151" s="3">
        <v>0</v>
      </c>
      <c r="G151" s="3">
        <v>1045</v>
      </c>
      <c r="H151" s="3">
        <f t="shared" si="2"/>
        <v>1045</v>
      </c>
      <c r="I151" s="8"/>
      <c r="J151" s="6"/>
    </row>
    <row r="152" spans="1:10" x14ac:dyDescent="0.2">
      <c r="A152" s="6" t="s">
        <v>21</v>
      </c>
      <c r="B152" s="3">
        <v>1733</v>
      </c>
      <c r="C152" s="3">
        <v>193</v>
      </c>
      <c r="D152" s="3">
        <v>0</v>
      </c>
      <c r="E152" s="3">
        <v>0</v>
      </c>
      <c r="F152" s="3">
        <v>0</v>
      </c>
      <c r="G152" s="3">
        <v>3081</v>
      </c>
      <c r="H152" s="3">
        <f t="shared" si="2"/>
        <v>5007</v>
      </c>
      <c r="I152" s="8"/>
      <c r="J152" s="6"/>
    </row>
    <row r="153" spans="1:10" x14ac:dyDescent="0.2">
      <c r="A153" s="6" t="s">
        <v>31</v>
      </c>
      <c r="B153" s="3">
        <v>4472</v>
      </c>
      <c r="C153" s="3">
        <v>583</v>
      </c>
      <c r="D153" s="3">
        <v>0</v>
      </c>
      <c r="E153" s="3">
        <v>0</v>
      </c>
      <c r="F153" s="3">
        <v>0</v>
      </c>
      <c r="G153" s="3">
        <v>18080</v>
      </c>
      <c r="H153" s="3">
        <f t="shared" si="2"/>
        <v>23135</v>
      </c>
      <c r="I153" s="8"/>
      <c r="J153" s="6"/>
    </row>
    <row r="154" spans="1:10" x14ac:dyDescent="0.2">
      <c r="A154" s="6" t="s">
        <v>41</v>
      </c>
      <c r="B154" s="3">
        <v>571</v>
      </c>
      <c r="C154" s="3">
        <v>0</v>
      </c>
      <c r="D154" s="3">
        <v>0</v>
      </c>
      <c r="E154" s="3">
        <v>0</v>
      </c>
      <c r="F154" s="3">
        <v>0</v>
      </c>
      <c r="G154" s="3">
        <v>8572</v>
      </c>
      <c r="H154" s="3">
        <f t="shared" si="2"/>
        <v>9143</v>
      </c>
      <c r="I154" s="8"/>
      <c r="J154" s="6"/>
    </row>
    <row r="155" spans="1:10" x14ac:dyDescent="0.2">
      <c r="A155" s="6" t="s">
        <v>123</v>
      </c>
      <c r="B155" s="3">
        <v>10549</v>
      </c>
      <c r="C155" s="3">
        <v>2877</v>
      </c>
      <c r="D155" s="3">
        <v>0</v>
      </c>
      <c r="E155" s="3">
        <v>0</v>
      </c>
      <c r="F155" s="3">
        <v>0</v>
      </c>
      <c r="G155" s="3">
        <v>31838</v>
      </c>
      <c r="H155" s="3">
        <f t="shared" si="2"/>
        <v>45264</v>
      </c>
      <c r="I155" s="8"/>
      <c r="J155" s="6"/>
    </row>
    <row r="156" spans="1:10" x14ac:dyDescent="0.2">
      <c r="A156" s="6" t="s">
        <v>39</v>
      </c>
      <c r="B156" s="3">
        <v>81</v>
      </c>
      <c r="C156" s="3">
        <v>0</v>
      </c>
      <c r="D156" s="3">
        <v>0</v>
      </c>
      <c r="E156" s="3">
        <v>0</v>
      </c>
      <c r="F156" s="3">
        <v>0</v>
      </c>
      <c r="G156" s="3">
        <v>644</v>
      </c>
      <c r="H156" s="3">
        <f t="shared" si="2"/>
        <v>725</v>
      </c>
      <c r="I156" s="8"/>
      <c r="J156" s="6"/>
    </row>
    <row r="157" spans="1:10" x14ac:dyDescent="0.2">
      <c r="A157" s="6" t="s">
        <v>128</v>
      </c>
      <c r="B157" s="3">
        <v>0</v>
      </c>
      <c r="C157" s="3">
        <v>0</v>
      </c>
      <c r="D157" s="3">
        <v>0</v>
      </c>
      <c r="E157" s="3">
        <v>0</v>
      </c>
      <c r="F157" s="3">
        <v>0</v>
      </c>
      <c r="G157" s="3">
        <v>729</v>
      </c>
      <c r="H157" s="3">
        <f t="shared" si="2"/>
        <v>729</v>
      </c>
      <c r="I157" s="8"/>
      <c r="J157" s="6"/>
    </row>
    <row r="158" spans="1:10" x14ac:dyDescent="0.2">
      <c r="A158" s="6" t="s">
        <v>64</v>
      </c>
      <c r="B158" s="3">
        <v>1507</v>
      </c>
      <c r="C158" s="3">
        <v>502</v>
      </c>
      <c r="D158" s="3">
        <v>0</v>
      </c>
      <c r="E158" s="3">
        <v>0</v>
      </c>
      <c r="F158" s="3">
        <v>0</v>
      </c>
      <c r="G158" s="3">
        <v>6029</v>
      </c>
      <c r="H158" s="3">
        <f t="shared" si="2"/>
        <v>8038</v>
      </c>
      <c r="I158" s="8"/>
      <c r="J158" s="6"/>
    </row>
    <row r="159" spans="1:10" x14ac:dyDescent="0.2">
      <c r="A159" s="6" t="s">
        <v>115</v>
      </c>
      <c r="B159" s="3">
        <v>55286</v>
      </c>
      <c r="C159" s="3">
        <v>4373</v>
      </c>
      <c r="D159" s="3">
        <v>625</v>
      </c>
      <c r="E159" s="3">
        <v>0</v>
      </c>
      <c r="F159" s="3">
        <v>0</v>
      </c>
      <c r="G159" s="3">
        <v>96516</v>
      </c>
      <c r="H159" s="3">
        <f t="shared" si="2"/>
        <v>156800</v>
      </c>
      <c r="I159" s="8"/>
      <c r="J159" s="6"/>
    </row>
    <row r="160" spans="1:10" x14ac:dyDescent="0.2">
      <c r="A160" s="6" t="s">
        <v>99</v>
      </c>
      <c r="B160" s="3">
        <v>3145</v>
      </c>
      <c r="C160" s="3">
        <v>0</v>
      </c>
      <c r="D160" s="3">
        <v>0</v>
      </c>
      <c r="E160" s="3">
        <v>0</v>
      </c>
      <c r="F160" s="3">
        <v>0</v>
      </c>
      <c r="G160" s="3">
        <v>1572</v>
      </c>
      <c r="H160" s="3">
        <f t="shared" si="2"/>
        <v>4717</v>
      </c>
      <c r="I160" s="8"/>
      <c r="J160" s="6"/>
    </row>
    <row r="161" spans="1:10" x14ac:dyDescent="0.2">
      <c r="A161" s="6" t="s">
        <v>19</v>
      </c>
      <c r="B161" s="3">
        <v>2016</v>
      </c>
      <c r="C161" s="3">
        <v>0</v>
      </c>
      <c r="D161" s="3">
        <v>0</v>
      </c>
      <c r="E161" s="3">
        <v>0</v>
      </c>
      <c r="F161" s="3">
        <v>0</v>
      </c>
      <c r="G161" s="3">
        <v>5274</v>
      </c>
      <c r="H161" s="3">
        <f t="shared" si="2"/>
        <v>7290</v>
      </c>
      <c r="I161" s="8"/>
      <c r="J161" s="6"/>
    </row>
    <row r="162" spans="1:10" x14ac:dyDescent="0.2">
      <c r="A162" s="6" t="s">
        <v>98</v>
      </c>
      <c r="B162" s="3">
        <v>2124</v>
      </c>
      <c r="C162" s="3">
        <v>0</v>
      </c>
      <c r="D162" s="3">
        <v>0</v>
      </c>
      <c r="E162" s="3">
        <v>0</v>
      </c>
      <c r="F162" s="3">
        <v>0</v>
      </c>
      <c r="G162" s="3">
        <v>1062</v>
      </c>
      <c r="H162" s="3">
        <f t="shared" si="2"/>
        <v>3186</v>
      </c>
      <c r="I162" s="8"/>
      <c r="J162" s="6"/>
    </row>
    <row r="163" spans="1:10" x14ac:dyDescent="0.2">
      <c r="A163" s="6" t="s">
        <v>18</v>
      </c>
      <c r="B163" s="3">
        <v>2757</v>
      </c>
      <c r="C163" s="3">
        <v>0</v>
      </c>
      <c r="D163" s="3">
        <v>0</v>
      </c>
      <c r="E163" s="3">
        <v>0</v>
      </c>
      <c r="F163" s="3">
        <v>0</v>
      </c>
      <c r="G163" s="3">
        <v>7352</v>
      </c>
      <c r="H163" s="3">
        <f t="shared" si="2"/>
        <v>10109</v>
      </c>
      <c r="I163" s="8"/>
      <c r="J163" s="6"/>
    </row>
    <row r="164" spans="1:10" x14ac:dyDescent="0.2">
      <c r="A164" s="6" t="s">
        <v>166</v>
      </c>
      <c r="B164" s="3">
        <v>4047</v>
      </c>
      <c r="C164" s="3">
        <v>0</v>
      </c>
      <c r="D164" s="3">
        <v>0</v>
      </c>
      <c r="E164" s="3">
        <v>0</v>
      </c>
      <c r="F164" s="3">
        <v>0</v>
      </c>
      <c r="G164" s="3">
        <v>2023</v>
      </c>
      <c r="H164" s="3">
        <f t="shared" si="2"/>
        <v>6070</v>
      </c>
      <c r="I164" s="8"/>
      <c r="J164" s="6"/>
    </row>
    <row r="165" spans="1:10" x14ac:dyDescent="0.2">
      <c r="A165" s="6" t="s">
        <v>230</v>
      </c>
      <c r="B165" s="3">
        <v>122</v>
      </c>
      <c r="C165" s="3">
        <v>0</v>
      </c>
      <c r="D165" s="3">
        <v>0</v>
      </c>
      <c r="E165" s="3">
        <v>0</v>
      </c>
      <c r="F165" s="3">
        <v>0</v>
      </c>
      <c r="G165" s="3">
        <v>486</v>
      </c>
      <c r="H165" s="3">
        <f t="shared" si="2"/>
        <v>608</v>
      </c>
      <c r="I165" s="8"/>
      <c r="J165" s="6"/>
    </row>
    <row r="166" spans="1:10" x14ac:dyDescent="0.2">
      <c r="A166" s="6" t="s">
        <v>156</v>
      </c>
      <c r="B166" s="3">
        <v>3516</v>
      </c>
      <c r="C166" s="3">
        <v>1099</v>
      </c>
      <c r="D166" s="3">
        <v>0</v>
      </c>
      <c r="E166" s="3">
        <v>0</v>
      </c>
      <c r="F166" s="3">
        <v>0</v>
      </c>
      <c r="G166" s="3">
        <v>5494</v>
      </c>
      <c r="H166" s="3">
        <f t="shared" si="2"/>
        <v>10109</v>
      </c>
      <c r="I166" s="8"/>
      <c r="J166" s="6"/>
    </row>
    <row r="167" spans="1:10" x14ac:dyDescent="0.2">
      <c r="A167" s="6" t="s">
        <v>111</v>
      </c>
      <c r="B167" s="3">
        <v>3646</v>
      </c>
      <c r="C167" s="3">
        <v>608</v>
      </c>
      <c r="D167" s="3">
        <v>0</v>
      </c>
      <c r="E167" s="3">
        <v>0</v>
      </c>
      <c r="F167" s="3">
        <v>0</v>
      </c>
      <c r="G167" s="3">
        <v>9724</v>
      </c>
      <c r="H167" s="3">
        <f t="shared" si="2"/>
        <v>13978</v>
      </c>
      <c r="I167" s="8"/>
      <c r="J167" s="6"/>
    </row>
    <row r="168" spans="1:10" x14ac:dyDescent="0.2">
      <c r="A168" s="6" t="s">
        <v>32</v>
      </c>
      <c r="B168" s="3">
        <v>485</v>
      </c>
      <c r="C168" s="3">
        <v>0</v>
      </c>
      <c r="D168" s="3">
        <v>0</v>
      </c>
      <c r="E168" s="3">
        <v>0</v>
      </c>
      <c r="F168" s="3">
        <v>0</v>
      </c>
      <c r="G168" s="3">
        <v>2427</v>
      </c>
      <c r="H168" s="3">
        <f t="shared" si="2"/>
        <v>2912</v>
      </c>
      <c r="I168" s="8"/>
      <c r="J168" s="6"/>
    </row>
    <row r="169" spans="1:10" x14ac:dyDescent="0.2">
      <c r="A169" s="6" t="s">
        <v>93</v>
      </c>
      <c r="B169" s="3">
        <v>3418</v>
      </c>
      <c r="C169" s="3">
        <v>0</v>
      </c>
      <c r="D169" s="3">
        <v>0</v>
      </c>
      <c r="E169" s="3">
        <v>0</v>
      </c>
      <c r="F169" s="3">
        <v>0</v>
      </c>
      <c r="G169" s="3">
        <v>9400</v>
      </c>
      <c r="H169" s="3">
        <f t="shared" si="2"/>
        <v>12818</v>
      </c>
      <c r="I169" s="8"/>
      <c r="J169" s="6"/>
    </row>
    <row r="170" spans="1:10" x14ac:dyDescent="0.2">
      <c r="A170" s="6" t="s">
        <v>59</v>
      </c>
      <c r="B170" s="3">
        <v>268</v>
      </c>
      <c r="C170" s="3">
        <v>0</v>
      </c>
      <c r="D170" s="3">
        <v>0</v>
      </c>
      <c r="E170" s="3">
        <v>0</v>
      </c>
      <c r="F170" s="3">
        <v>0</v>
      </c>
      <c r="G170" s="3">
        <v>0</v>
      </c>
      <c r="H170" s="3">
        <f t="shared" si="2"/>
        <v>268</v>
      </c>
      <c r="I170" s="8"/>
      <c r="J170" s="6"/>
    </row>
    <row r="171" spans="1:10" x14ac:dyDescent="0.2">
      <c r="A171" s="6" t="s">
        <v>231</v>
      </c>
      <c r="B171" s="3">
        <v>4209</v>
      </c>
      <c r="C171" s="3">
        <v>0</v>
      </c>
      <c r="D171" s="3">
        <v>0</v>
      </c>
      <c r="E171" s="3">
        <v>0</v>
      </c>
      <c r="F171" s="3">
        <v>0</v>
      </c>
      <c r="G171" s="3">
        <v>12185</v>
      </c>
      <c r="H171" s="3">
        <f t="shared" si="2"/>
        <v>16394</v>
      </c>
      <c r="I171" s="8"/>
      <c r="J171" s="6"/>
    </row>
    <row r="172" spans="1:10" x14ac:dyDescent="0.2">
      <c r="A172" s="6" t="s">
        <v>35</v>
      </c>
      <c r="B172" s="3">
        <v>3201</v>
      </c>
      <c r="C172" s="3">
        <v>0</v>
      </c>
      <c r="D172" s="3">
        <v>0</v>
      </c>
      <c r="E172" s="3">
        <v>0</v>
      </c>
      <c r="F172" s="3">
        <v>0</v>
      </c>
      <c r="G172" s="3">
        <v>7362</v>
      </c>
      <c r="H172" s="3">
        <f t="shared" si="2"/>
        <v>10563</v>
      </c>
      <c r="I172" s="8"/>
      <c r="J172" s="6"/>
    </row>
    <row r="173" spans="1:10" x14ac:dyDescent="0.2">
      <c r="A173" s="6" t="s">
        <v>232</v>
      </c>
      <c r="B173" s="3">
        <v>0</v>
      </c>
      <c r="C173" s="3">
        <v>0</v>
      </c>
      <c r="D173" s="3">
        <v>0</v>
      </c>
      <c r="E173" s="3">
        <v>0</v>
      </c>
      <c r="F173" s="3">
        <v>0</v>
      </c>
      <c r="G173" s="3">
        <v>4307</v>
      </c>
      <c r="H173" s="3">
        <f t="shared" si="2"/>
        <v>4307</v>
      </c>
      <c r="I173" s="8"/>
      <c r="J173" s="6"/>
    </row>
    <row r="174" spans="1:10" x14ac:dyDescent="0.2">
      <c r="A174" s="6" t="s">
        <v>158</v>
      </c>
      <c r="B174" s="3">
        <v>0</v>
      </c>
      <c r="C174" s="3">
        <v>0</v>
      </c>
      <c r="D174" s="3">
        <v>0</v>
      </c>
      <c r="E174" s="3">
        <v>0</v>
      </c>
      <c r="F174" s="3">
        <v>0</v>
      </c>
      <c r="G174" s="3">
        <v>551</v>
      </c>
      <c r="H174" s="3">
        <f t="shared" si="2"/>
        <v>551</v>
      </c>
      <c r="I174" s="8"/>
      <c r="J174" s="6"/>
    </row>
    <row r="175" spans="1:10" x14ac:dyDescent="0.2">
      <c r="A175" s="6" t="s">
        <v>82</v>
      </c>
      <c r="B175" s="3">
        <v>23931</v>
      </c>
      <c r="C175" s="3">
        <v>0</v>
      </c>
      <c r="D175" s="3">
        <v>0</v>
      </c>
      <c r="E175" s="3">
        <v>269</v>
      </c>
      <c r="F175" s="3">
        <v>0</v>
      </c>
      <c r="G175" s="3">
        <v>60232</v>
      </c>
      <c r="H175" s="3">
        <f t="shared" si="2"/>
        <v>84432</v>
      </c>
      <c r="I175" s="8"/>
      <c r="J175" s="6"/>
    </row>
    <row r="176" spans="1:10" x14ac:dyDescent="0.2">
      <c r="A176" s="6" t="s">
        <v>23</v>
      </c>
      <c r="B176" s="3">
        <v>5548</v>
      </c>
      <c r="C176" s="3">
        <v>1513</v>
      </c>
      <c r="D176" s="3">
        <v>0</v>
      </c>
      <c r="E176" s="3">
        <v>0</v>
      </c>
      <c r="F176" s="3">
        <v>0</v>
      </c>
      <c r="G176" s="3">
        <v>14373</v>
      </c>
      <c r="H176" s="3">
        <f t="shared" si="2"/>
        <v>21434</v>
      </c>
      <c r="I176" s="8"/>
      <c r="J176" s="6"/>
    </row>
    <row r="177" spans="1:10" x14ac:dyDescent="0.2">
      <c r="A177" s="6" t="s">
        <v>117</v>
      </c>
      <c r="B177" s="3">
        <v>0</v>
      </c>
      <c r="C177" s="3">
        <v>0</v>
      </c>
      <c r="D177" s="3">
        <v>0</v>
      </c>
      <c r="E177" s="3">
        <v>0</v>
      </c>
      <c r="F177" s="3">
        <v>0</v>
      </c>
      <c r="G177" s="3">
        <v>1575</v>
      </c>
      <c r="H177" s="3">
        <f t="shared" si="2"/>
        <v>1575</v>
      </c>
      <c r="I177" s="8"/>
      <c r="J177" s="6"/>
    </row>
    <row r="178" spans="1:10" x14ac:dyDescent="0.2">
      <c r="A178" s="6" t="s">
        <v>139</v>
      </c>
      <c r="B178" s="3">
        <v>1215</v>
      </c>
      <c r="C178" s="3">
        <v>0</v>
      </c>
      <c r="D178" s="3">
        <v>0</v>
      </c>
      <c r="E178" s="3">
        <v>0</v>
      </c>
      <c r="F178" s="3">
        <v>0</v>
      </c>
      <c r="G178" s="3">
        <v>1822</v>
      </c>
      <c r="H178" s="3">
        <f t="shared" si="2"/>
        <v>3037</v>
      </c>
      <c r="I178" s="8"/>
      <c r="J178" s="6"/>
    </row>
    <row r="179" spans="1:10" x14ac:dyDescent="0.2">
      <c r="A179" s="6" t="s">
        <v>55</v>
      </c>
      <c r="B179" s="3">
        <v>95104</v>
      </c>
      <c r="C179" s="3">
        <v>0</v>
      </c>
      <c r="D179" s="3">
        <v>0</v>
      </c>
      <c r="E179" s="3">
        <v>0</v>
      </c>
      <c r="F179" s="3">
        <v>0</v>
      </c>
      <c r="G179" s="3">
        <v>0</v>
      </c>
      <c r="H179" s="3">
        <f t="shared" si="2"/>
        <v>95104</v>
      </c>
      <c r="I179" s="8"/>
      <c r="J179" s="6"/>
    </row>
    <row r="180" spans="1:10" x14ac:dyDescent="0.2">
      <c r="A180" s="6" t="s">
        <v>43</v>
      </c>
      <c r="B180" s="3">
        <v>1821</v>
      </c>
      <c r="C180" s="3">
        <v>728</v>
      </c>
      <c r="D180" s="3">
        <v>0</v>
      </c>
      <c r="E180" s="3">
        <v>0</v>
      </c>
      <c r="F180" s="3">
        <v>0</v>
      </c>
      <c r="G180" s="3">
        <v>5644</v>
      </c>
      <c r="H180" s="3">
        <f t="shared" si="2"/>
        <v>8193</v>
      </c>
      <c r="I180" s="8"/>
      <c r="J180" s="6"/>
    </row>
    <row r="181" spans="1:10" x14ac:dyDescent="0.2">
      <c r="A181" s="6" t="s">
        <v>97</v>
      </c>
      <c r="B181" s="3">
        <v>3599</v>
      </c>
      <c r="C181" s="3">
        <v>1107</v>
      </c>
      <c r="D181" s="3">
        <v>0</v>
      </c>
      <c r="E181" s="3">
        <v>0</v>
      </c>
      <c r="F181" s="3">
        <v>0</v>
      </c>
      <c r="G181" s="3">
        <v>7198</v>
      </c>
      <c r="H181" s="3">
        <f t="shared" si="2"/>
        <v>11904</v>
      </c>
      <c r="I181" s="8"/>
      <c r="J181" s="6"/>
    </row>
    <row r="182" spans="1:10" x14ac:dyDescent="0.2">
      <c r="A182" s="6" t="s">
        <v>233</v>
      </c>
      <c r="B182" s="3">
        <v>6140</v>
      </c>
      <c r="C182" s="3">
        <v>6612</v>
      </c>
      <c r="D182" s="3">
        <v>0</v>
      </c>
      <c r="E182" s="3">
        <v>0</v>
      </c>
      <c r="F182" s="3">
        <v>0</v>
      </c>
      <c r="G182" s="3">
        <v>22197</v>
      </c>
      <c r="H182" s="3">
        <f t="shared" si="2"/>
        <v>34949</v>
      </c>
      <c r="I182" s="8"/>
      <c r="J182" s="6"/>
    </row>
    <row r="183" spans="1:10" x14ac:dyDescent="0.2">
      <c r="A183" s="6" t="s">
        <v>154</v>
      </c>
      <c r="B183" s="3">
        <v>13760</v>
      </c>
      <c r="C183" s="3">
        <v>1353</v>
      </c>
      <c r="D183" s="3">
        <v>0</v>
      </c>
      <c r="E183" s="3">
        <v>0</v>
      </c>
      <c r="F183" s="3">
        <v>0</v>
      </c>
      <c r="G183" s="3">
        <v>32934</v>
      </c>
      <c r="H183" s="3">
        <f t="shared" si="2"/>
        <v>48047</v>
      </c>
      <c r="I183" s="8"/>
      <c r="J183" s="6"/>
    </row>
    <row r="184" spans="1:10" x14ac:dyDescent="0.2">
      <c r="A184" s="6" t="s">
        <v>133</v>
      </c>
      <c r="B184" s="3">
        <v>4777</v>
      </c>
      <c r="C184" s="3">
        <v>531</v>
      </c>
      <c r="D184" s="3">
        <v>0</v>
      </c>
      <c r="E184" s="3">
        <v>0</v>
      </c>
      <c r="F184" s="3">
        <v>0</v>
      </c>
      <c r="G184" s="3">
        <v>6103</v>
      </c>
      <c r="H184" s="3">
        <f t="shared" si="2"/>
        <v>11411</v>
      </c>
      <c r="I184" s="8"/>
      <c r="J184" s="6"/>
    </row>
    <row r="185" spans="1:10" x14ac:dyDescent="0.2">
      <c r="A185" s="6" t="s">
        <v>149</v>
      </c>
      <c r="B185" s="3">
        <v>11307</v>
      </c>
      <c r="C185" s="3">
        <v>0</v>
      </c>
      <c r="D185" s="3">
        <v>0</v>
      </c>
      <c r="E185" s="3">
        <v>0</v>
      </c>
      <c r="F185" s="3">
        <v>0</v>
      </c>
      <c r="G185" s="3">
        <v>0</v>
      </c>
      <c r="H185" s="3">
        <f t="shared" si="2"/>
        <v>11307</v>
      </c>
      <c r="I185" s="8"/>
      <c r="J185" s="6"/>
    </row>
    <row r="186" spans="1:10" x14ac:dyDescent="0.2">
      <c r="A186" s="6" t="s">
        <v>234</v>
      </c>
      <c r="B186" s="3">
        <v>22184</v>
      </c>
      <c r="C186" s="3">
        <v>0</v>
      </c>
      <c r="D186" s="3">
        <v>0</v>
      </c>
      <c r="E186" s="3">
        <v>0</v>
      </c>
      <c r="F186" s="3">
        <v>0</v>
      </c>
      <c r="G186" s="3">
        <v>0</v>
      </c>
      <c r="H186" s="3">
        <f t="shared" si="2"/>
        <v>22184</v>
      </c>
      <c r="I186" s="8"/>
      <c r="J186" s="6"/>
    </row>
    <row r="187" spans="1:10" x14ac:dyDescent="0.2">
      <c r="A187" s="6" t="s">
        <v>235</v>
      </c>
      <c r="B187" s="3">
        <v>1997</v>
      </c>
      <c r="C187" s="3">
        <v>0</v>
      </c>
      <c r="D187" s="3">
        <v>0</v>
      </c>
      <c r="E187" s="3">
        <v>0</v>
      </c>
      <c r="F187" s="3">
        <v>0</v>
      </c>
      <c r="G187" s="3">
        <v>4394</v>
      </c>
      <c r="H187" s="3">
        <f t="shared" si="2"/>
        <v>6391</v>
      </c>
      <c r="I187" s="8"/>
      <c r="J187" s="6"/>
    </row>
    <row r="188" spans="1:10" x14ac:dyDescent="0.2">
      <c r="A188" s="6" t="s">
        <v>141</v>
      </c>
      <c r="B188" s="3">
        <v>268</v>
      </c>
      <c r="C188" s="3">
        <v>0</v>
      </c>
      <c r="D188" s="3">
        <v>0</v>
      </c>
      <c r="E188" s="3">
        <v>0</v>
      </c>
      <c r="F188" s="3">
        <v>0</v>
      </c>
      <c r="G188" s="3">
        <v>402</v>
      </c>
      <c r="H188" s="3">
        <f t="shared" si="2"/>
        <v>670</v>
      </c>
      <c r="I188" s="8"/>
      <c r="J188" s="6"/>
    </row>
    <row r="189" spans="1:10" x14ac:dyDescent="0.2">
      <c r="A189" s="6" t="s">
        <v>109</v>
      </c>
      <c r="B189" s="3">
        <v>417</v>
      </c>
      <c r="C189" s="3">
        <v>0</v>
      </c>
      <c r="D189" s="3">
        <v>0</v>
      </c>
      <c r="E189" s="3">
        <v>0</v>
      </c>
      <c r="F189" s="3">
        <v>0</v>
      </c>
      <c r="G189" s="3">
        <v>1944</v>
      </c>
      <c r="H189" s="3">
        <f t="shared" si="2"/>
        <v>2361</v>
      </c>
      <c r="I189" s="8"/>
      <c r="J189" s="6"/>
    </row>
    <row r="190" spans="1:10" x14ac:dyDescent="0.2">
      <c r="A190" s="6" t="s">
        <v>22</v>
      </c>
      <c r="B190" s="3">
        <v>3424</v>
      </c>
      <c r="C190" s="3">
        <v>0</v>
      </c>
      <c r="D190" s="3">
        <v>0</v>
      </c>
      <c r="E190" s="3">
        <v>0</v>
      </c>
      <c r="F190" s="3">
        <v>0</v>
      </c>
      <c r="G190" s="3">
        <v>1957</v>
      </c>
      <c r="H190" s="3">
        <f t="shared" si="2"/>
        <v>5381</v>
      </c>
      <c r="I190" s="8"/>
      <c r="J190" s="6"/>
    </row>
    <row r="191" spans="1:10" x14ac:dyDescent="0.2">
      <c r="A191" s="6" t="s">
        <v>147</v>
      </c>
      <c r="B191" s="3">
        <v>488</v>
      </c>
      <c r="C191" s="3">
        <v>0</v>
      </c>
      <c r="D191" s="3">
        <v>0</v>
      </c>
      <c r="E191" s="3">
        <v>0</v>
      </c>
      <c r="F191" s="3">
        <v>0</v>
      </c>
      <c r="G191" s="3">
        <v>1465</v>
      </c>
      <c r="H191" s="3">
        <f t="shared" si="2"/>
        <v>1953</v>
      </c>
      <c r="I191" s="8"/>
      <c r="J191" s="6"/>
    </row>
    <row r="192" spans="1:10" x14ac:dyDescent="0.2">
      <c r="A192" s="6" t="s">
        <v>236</v>
      </c>
      <c r="B192" s="3">
        <v>2073</v>
      </c>
      <c r="C192" s="3">
        <v>173</v>
      </c>
      <c r="D192" s="3">
        <v>0</v>
      </c>
      <c r="E192" s="3">
        <v>0</v>
      </c>
      <c r="F192" s="3">
        <v>0</v>
      </c>
      <c r="G192" s="3">
        <v>2937</v>
      </c>
      <c r="H192" s="3">
        <f t="shared" si="2"/>
        <v>5183</v>
      </c>
      <c r="I192" s="8"/>
      <c r="J192" s="6"/>
    </row>
    <row r="193" spans="1:10" x14ac:dyDescent="0.2">
      <c r="A193" s="6" t="s">
        <v>237</v>
      </c>
      <c r="B193" s="3">
        <v>8571</v>
      </c>
      <c r="C193" s="3">
        <v>2364</v>
      </c>
      <c r="D193" s="3">
        <v>0</v>
      </c>
      <c r="E193" s="3">
        <v>0</v>
      </c>
      <c r="F193" s="3">
        <v>0</v>
      </c>
      <c r="G193" s="3">
        <v>19802</v>
      </c>
      <c r="H193" s="3">
        <f t="shared" si="2"/>
        <v>30737</v>
      </c>
      <c r="I193" s="8"/>
      <c r="J193" s="6"/>
    </row>
    <row r="194" spans="1:10" x14ac:dyDescent="0.2">
      <c r="A194" s="6" t="s">
        <v>164</v>
      </c>
      <c r="B194" s="3">
        <v>1411</v>
      </c>
      <c r="C194" s="3">
        <v>0</v>
      </c>
      <c r="D194" s="3">
        <v>0</v>
      </c>
      <c r="E194" s="3">
        <v>0</v>
      </c>
      <c r="F194" s="3">
        <v>0</v>
      </c>
      <c r="G194" s="3">
        <v>7056</v>
      </c>
      <c r="H194" s="3">
        <f t="shared" ref="H194:H202" si="3">SUM(B194:G194)</f>
        <v>8467</v>
      </c>
      <c r="I194" s="8"/>
      <c r="J194" s="6"/>
    </row>
    <row r="195" spans="1:10" x14ac:dyDescent="0.2">
      <c r="A195" s="6" t="s">
        <v>42</v>
      </c>
      <c r="B195" s="3">
        <v>4783</v>
      </c>
      <c r="C195" s="3">
        <v>319</v>
      </c>
      <c r="D195" s="3">
        <v>0</v>
      </c>
      <c r="E195" s="3">
        <v>0</v>
      </c>
      <c r="F195" s="3">
        <v>0</v>
      </c>
      <c r="G195" s="3">
        <v>8609</v>
      </c>
      <c r="H195" s="3">
        <f t="shared" si="3"/>
        <v>13711</v>
      </c>
      <c r="I195" s="8"/>
      <c r="J195" s="6"/>
    </row>
    <row r="196" spans="1:10" x14ac:dyDescent="0.2">
      <c r="A196" s="6" t="s">
        <v>119</v>
      </c>
      <c r="B196" s="3">
        <v>4685</v>
      </c>
      <c r="C196" s="3">
        <v>611</v>
      </c>
      <c r="D196" s="3">
        <v>0</v>
      </c>
      <c r="E196" s="3">
        <v>0</v>
      </c>
      <c r="F196" s="3">
        <v>0</v>
      </c>
      <c r="G196" s="3">
        <v>10592</v>
      </c>
      <c r="H196" s="3">
        <f t="shared" si="3"/>
        <v>15888</v>
      </c>
      <c r="I196" s="8"/>
      <c r="J196" s="6"/>
    </row>
    <row r="197" spans="1:10" x14ac:dyDescent="0.2">
      <c r="A197" s="6" t="s">
        <v>238</v>
      </c>
      <c r="B197" s="3">
        <v>0</v>
      </c>
      <c r="C197" s="3">
        <v>0</v>
      </c>
      <c r="D197" s="3">
        <v>0</v>
      </c>
      <c r="E197" s="3">
        <v>0</v>
      </c>
      <c r="F197" s="3">
        <v>0</v>
      </c>
      <c r="G197" s="3">
        <v>6069</v>
      </c>
      <c r="H197" s="3">
        <f t="shared" si="3"/>
        <v>6069</v>
      </c>
      <c r="I197" s="8"/>
      <c r="J197" s="6"/>
    </row>
    <row r="198" spans="1:10" x14ac:dyDescent="0.2">
      <c r="A198" s="6" t="s">
        <v>37</v>
      </c>
      <c r="B198" s="3">
        <v>1003</v>
      </c>
      <c r="C198" s="3">
        <v>334</v>
      </c>
      <c r="D198" s="3">
        <v>0</v>
      </c>
      <c r="E198" s="3">
        <v>0</v>
      </c>
      <c r="F198" s="3">
        <v>0</v>
      </c>
      <c r="G198" s="3">
        <v>669</v>
      </c>
      <c r="H198" s="3">
        <f t="shared" si="3"/>
        <v>2006</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342</v>
      </c>
      <c r="C202" s="3">
        <v>0</v>
      </c>
      <c r="D202" s="3">
        <v>0</v>
      </c>
      <c r="E202" s="3">
        <v>0</v>
      </c>
      <c r="F202" s="3">
        <v>0</v>
      </c>
      <c r="G202" s="3">
        <v>0</v>
      </c>
      <c r="H202" s="3">
        <f t="shared" si="3"/>
        <v>342</v>
      </c>
      <c r="I202" s="8"/>
      <c r="J202" s="6"/>
    </row>
    <row r="203" spans="1:10" s="8" customFormat="1" x14ac:dyDescent="0.2">
      <c r="A203" s="6" t="s">
        <v>184</v>
      </c>
      <c r="B203" s="4">
        <f>SUBTOTAL(109,Sect619[District])</f>
        <v>899813</v>
      </c>
      <c r="C203" s="4">
        <f>SUBTOTAL(109,Sect619[Regional])</f>
        <v>136244</v>
      </c>
      <c r="D203" s="4">
        <f>SUBTOTAL(109,Sect619[OSD])</f>
        <v>1014</v>
      </c>
      <c r="E203" s="4">
        <f>SUBTOTAL(109,Sect619[LTCT])</f>
        <v>269</v>
      </c>
      <c r="F203" s="4">
        <f>SUBTOTAL(109,Sect619[Hospital])</f>
        <v>0</v>
      </c>
      <c r="G203" s="4">
        <f>SUBTOTAL(109,Sect619[ECSE])</f>
        <v>2041119</v>
      </c>
      <c r="H203" s="4">
        <f>SUBTOTAL(109,Sect619[Gross Total])</f>
        <v>3078459</v>
      </c>
      <c r="I203" s="5"/>
    </row>
    <row r="204" spans="1:10" hidden="1" x14ac:dyDescent="0.2">
      <c r="A204" s="8"/>
      <c r="B204" s="5"/>
      <c r="C204" s="5"/>
      <c r="D204" s="5"/>
      <c r="E204" s="5"/>
      <c r="F204" s="5"/>
      <c r="G204" s="5"/>
      <c r="H204" s="5"/>
    </row>
  </sheetData>
  <sheetProtection sort="0" autoFilter="0"/>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
  <sheetViews>
    <sheetView workbookViewId="0">
      <pane ySplit="1" topLeftCell="A2" activePane="bottomLeft" state="frozen"/>
      <selection pane="bottomLeft" activeCell="D3" sqref="D3"/>
    </sheetView>
  </sheetViews>
  <sheetFormatPr defaultColWidth="0" defaultRowHeight="12.75" zeroHeight="1" x14ac:dyDescent="0.2"/>
  <cols>
    <col min="1" max="1" width="30.28515625" style="6" customWidth="1"/>
    <col min="2" max="3" width="21.140625" style="6" bestFit="1" customWidth="1"/>
    <col min="4" max="4" width="16.140625" style="6" customWidth="1"/>
    <col min="5" max="5" width="9.28515625" style="6" customWidth="1"/>
    <col min="6" max="7" width="0" style="6" hidden="1" customWidth="1"/>
    <col min="8" max="16384" width="7.28515625" style="6" hidden="1"/>
  </cols>
  <sheetData>
    <row r="1" spans="1:4" x14ac:dyDescent="0.2">
      <c r="A1" s="6" t="s">
        <v>180</v>
      </c>
      <c r="B1" s="7" t="s">
        <v>248</v>
      </c>
      <c r="C1" s="7" t="s">
        <v>249</v>
      </c>
      <c r="D1" s="7" t="s">
        <v>184</v>
      </c>
    </row>
    <row r="2" spans="1:4" x14ac:dyDescent="0.2">
      <c r="A2" s="6" t="s">
        <v>169</v>
      </c>
      <c r="B2" s="3">
        <f>Sect611[[#Totals],[Regional]]</f>
        <v>16027808</v>
      </c>
      <c r="C2" s="3">
        <f>Sect619[[#Totals],[Regional]]</f>
        <v>136244</v>
      </c>
      <c r="D2" s="4">
        <f>Programs[[#This Row],[Section 611 Regular]]+Programs[[#This Row],[Section 619 Regular]]</f>
        <v>16164052</v>
      </c>
    </row>
    <row r="3" spans="1:4" x14ac:dyDescent="0.2">
      <c r="A3" s="6" t="s">
        <v>179</v>
      </c>
      <c r="B3" s="3">
        <f>Sect611[[#Totals],[OSD]]</f>
        <v>123596</v>
      </c>
      <c r="C3" s="3">
        <f>Sect619[[#Totals],[OSD]]</f>
        <v>1014</v>
      </c>
      <c r="D3" s="4">
        <f>Programs[[#This Row],[Section 611 Regular]]+Programs[[#This Row],[Section 619 Regular]]</f>
        <v>124610</v>
      </c>
    </row>
    <row r="4" spans="1:4" x14ac:dyDescent="0.2">
      <c r="A4" s="6" t="s">
        <v>181</v>
      </c>
      <c r="B4" s="3">
        <f>Sect611[[#Totals],[LTCT]]</f>
        <v>322742</v>
      </c>
      <c r="C4" s="3">
        <f>Sect619[[#Totals],[LTCT]]</f>
        <v>269</v>
      </c>
      <c r="D4" s="4">
        <f>Programs[[#This Row],[Section 611 Regular]]+Programs[[#This Row],[Section 619 Regular]]</f>
        <v>323011</v>
      </c>
    </row>
    <row r="5" spans="1:4" x14ac:dyDescent="0.2">
      <c r="A5" s="6" t="s">
        <v>172</v>
      </c>
      <c r="B5" s="3">
        <f>Sect611[[#Totals],[Hospital]]</f>
        <v>15280</v>
      </c>
      <c r="C5" s="3">
        <f>Sect619[[#Totals],[Hospital]]</f>
        <v>0</v>
      </c>
      <c r="D5" s="4">
        <f>Programs[[#This Row],[Section 611 Regular]]+Programs[[#This Row],[Section 619 Regular]]</f>
        <v>15280</v>
      </c>
    </row>
    <row r="6" spans="1:4" x14ac:dyDescent="0.2">
      <c r="A6" s="6" t="s">
        <v>182</v>
      </c>
      <c r="B6" s="3">
        <f>INDEX(Sect611[],MATCH(Programs[[#This Row],[Program Name]],Sect611[LEA Name],0),8)</f>
        <v>21052</v>
      </c>
      <c r="C6" s="3">
        <f>INDEX(Sect619[],MATCH(Programs[[#This Row],[Program Name]],Sect619[LEA Name],0),8)</f>
        <v>342</v>
      </c>
      <c r="D6" s="4">
        <f>Programs[[#This Row],[Section 611 Regular]]+Programs[[#This Row],[Section 619 Regular]]</f>
        <v>21394</v>
      </c>
    </row>
    <row r="7" spans="1:4" x14ac:dyDescent="0.2">
      <c r="A7" s="6" t="s">
        <v>173</v>
      </c>
      <c r="B7" s="3">
        <f>Sect611[[#Totals],[ECSE]]</f>
        <v>10028186</v>
      </c>
      <c r="C7" s="3">
        <f>Sect619[[#Totals],[ECSE]]</f>
        <v>2041119</v>
      </c>
      <c r="D7" s="4">
        <f>Programs[[#This Row],[Section 611 Regular]]+Programs[[#This Row],[Section 619 Regular]]</f>
        <v>12069305</v>
      </c>
    </row>
    <row r="8" spans="1:4" x14ac:dyDescent="0.2">
      <c r="A8" s="6" t="s">
        <v>184</v>
      </c>
      <c r="B8" s="4">
        <f>SUBTOTAL(109,Programs[Section 611 Regular])</f>
        <v>26538664</v>
      </c>
      <c r="C8" s="4">
        <f>SUBTOTAL(109,Programs[Section 619 Regular])</f>
        <v>2178988</v>
      </c>
      <c r="D8" s="4">
        <f>SUBTOTAL(109,Programs[Total])</f>
        <v>28717652</v>
      </c>
    </row>
    <row r="9" spans="1:4" x14ac:dyDescent="0.2">
      <c r="B9" s="3"/>
      <c r="C9" s="3"/>
      <c r="D9" s="4"/>
    </row>
    <row r="10" spans="1:4" hidden="1" x14ac:dyDescent="0.2"/>
  </sheetData>
  <sheetProtection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4"/>
  <sheetViews>
    <sheetView workbookViewId="0">
      <pane ySplit="1" topLeftCell="A2" activePane="bottomLeft" state="frozen"/>
      <selection activeCell="B2" sqref="B2"/>
      <selection pane="bottomLeft" activeCell="B13" sqref="B13"/>
    </sheetView>
  </sheetViews>
  <sheetFormatPr defaultColWidth="0" defaultRowHeight="12.75" zeroHeight="1" x14ac:dyDescent="0.2"/>
  <cols>
    <col min="1" max="1" width="26.7109375" style="6" customWidth="1"/>
    <col min="2" max="2" width="21.5703125" style="6" customWidth="1"/>
    <col min="3" max="3" width="9.28515625" style="8" customWidth="1"/>
    <col min="4" max="6" width="0" style="6" hidden="1" customWidth="1"/>
    <col min="7" max="16384" width="7.28515625" style="6" hidden="1"/>
  </cols>
  <sheetData>
    <row r="1" spans="1:2" x14ac:dyDescent="0.2">
      <c r="A1" s="6" t="s">
        <v>0</v>
      </c>
      <c r="B1" s="7" t="s">
        <v>250</v>
      </c>
    </row>
    <row r="2" spans="1:2" x14ac:dyDescent="0.2">
      <c r="A2" s="6" t="s">
        <v>79</v>
      </c>
      <c r="B2" s="3">
        <f>ROUND(SUM(Sect611[[#This Row],[Gross Total]],Sect619[[#This Row],[Gross Total]])*0.15,0)</f>
        <v>671</v>
      </c>
    </row>
    <row r="3" spans="1:2" x14ac:dyDescent="0.2">
      <c r="A3" s="6" t="s">
        <v>106</v>
      </c>
      <c r="B3" s="3">
        <f>ROUND(SUM(Sect611[[#This Row],[Gross Total]],Sect619[[#This Row],[Gross Total]])*0.15,0)</f>
        <v>8657</v>
      </c>
    </row>
    <row r="4" spans="1:2" x14ac:dyDescent="0.2">
      <c r="A4" s="6" t="s">
        <v>5</v>
      </c>
      <c r="B4" s="3">
        <f>ROUND(SUM(Sect611[[#This Row],[Gross Total]],Sect619[[#This Row],[Gross Total]])*0.15,0)</f>
        <v>17514</v>
      </c>
    </row>
    <row r="5" spans="1:2" x14ac:dyDescent="0.2">
      <c r="A5" s="6" t="s">
        <v>161</v>
      </c>
      <c r="B5" s="3">
        <f>ROUND(SUM(Sect611[[#This Row],[Gross Total]],Sect619[[#This Row],[Gross Total]])*0.15,0)</f>
        <v>28622</v>
      </c>
    </row>
    <row r="6" spans="1:2" x14ac:dyDescent="0.2">
      <c r="A6" s="6" t="s">
        <v>104</v>
      </c>
      <c r="B6" s="3">
        <f>ROUND(SUM(Sect611[[#This Row],[Gross Total]],Sect619[[#This Row],[Gross Total]])*0.15,0)</f>
        <v>3788</v>
      </c>
    </row>
    <row r="7" spans="1:2" x14ac:dyDescent="0.2">
      <c r="A7" s="6" t="s">
        <v>44</v>
      </c>
      <c r="B7" s="3">
        <f>ROUND(SUM(Sect611[[#This Row],[Gross Total]],Sect619[[#This Row],[Gross Total]])*0.15,0)</f>
        <v>5303</v>
      </c>
    </row>
    <row r="8" spans="1:2" x14ac:dyDescent="0.2">
      <c r="A8" s="6" t="s">
        <v>108</v>
      </c>
      <c r="B8" s="3">
        <f>ROUND(SUM(Sect611[[#This Row],[Gross Total]],Sect619[[#This Row],[Gross Total]])*0.15,0)</f>
        <v>612</v>
      </c>
    </row>
    <row r="9" spans="1:2" x14ac:dyDescent="0.2">
      <c r="A9" s="6" t="s">
        <v>61</v>
      </c>
      <c r="B9" s="3">
        <f>ROUND(SUM(Sect611[[#This Row],[Gross Total]],Sect619[[#This Row],[Gross Total]])*0.15,0)</f>
        <v>95214</v>
      </c>
    </row>
    <row r="10" spans="1:2" x14ac:dyDescent="0.2">
      <c r="A10" s="6" t="s">
        <v>70</v>
      </c>
      <c r="B10" s="3">
        <f>ROUND(SUM(Sect611[[#This Row],[Gross Total]],Sect619[[#This Row],[Gross Total]])*0.15,0)</f>
        <v>288</v>
      </c>
    </row>
    <row r="11" spans="1:2" x14ac:dyDescent="0.2">
      <c r="A11" s="6" t="s">
        <v>209</v>
      </c>
      <c r="B11" s="3">
        <f>ROUND(SUM(Sect611[[#This Row],[Gross Total]],Sect619[[#This Row],[Gross Total]])*0.15,0)</f>
        <v>60825</v>
      </c>
    </row>
    <row r="12" spans="1:2" x14ac:dyDescent="0.2">
      <c r="A12" s="6" t="s">
        <v>210</v>
      </c>
      <c r="B12" s="3">
        <f>ROUND(SUM(Sect611[[#This Row],[Gross Total]],Sect619[[#This Row],[Gross Total]])*0.15,0)</f>
        <v>18665</v>
      </c>
    </row>
    <row r="13" spans="1:2" x14ac:dyDescent="0.2">
      <c r="A13" s="6" t="s">
        <v>1</v>
      </c>
      <c r="B13" s="3">
        <f>ROUND(SUM(Sect611[[#This Row],[Gross Total]],Sect619[[#This Row],[Gross Total]])*0.15,0)</f>
        <v>127496</v>
      </c>
    </row>
    <row r="14" spans="1:2" x14ac:dyDescent="0.2">
      <c r="A14" s="6" t="s">
        <v>29</v>
      </c>
      <c r="B14" s="3">
        <f>ROUND(SUM(Sect611[[#This Row],[Gross Total]],Sect619[[#This Row],[Gross Total]])*0.15,0)</f>
        <v>25828</v>
      </c>
    </row>
    <row r="15" spans="1:2" x14ac:dyDescent="0.2">
      <c r="A15" s="6" t="s">
        <v>152</v>
      </c>
      <c r="B15" s="3">
        <f>ROUND(SUM(Sect611[[#This Row],[Gross Total]],Sect619[[#This Row],[Gross Total]])*0.15,0)</f>
        <v>33473</v>
      </c>
    </row>
    <row r="16" spans="1:2" x14ac:dyDescent="0.2">
      <c r="A16" s="6" t="s">
        <v>155</v>
      </c>
      <c r="B16" s="3">
        <f>ROUND(SUM(Sect611[[#This Row],[Gross Total]],Sect619[[#This Row],[Gross Total]])*0.15,0)</f>
        <v>1273919</v>
      </c>
    </row>
    <row r="17" spans="1:2" x14ac:dyDescent="0.2">
      <c r="A17" s="6" t="s">
        <v>211</v>
      </c>
      <c r="B17" s="3">
        <f>ROUND(SUM(Sect611[[#This Row],[Gross Total]],Sect619[[#This Row],[Gross Total]])*0.15,0)</f>
        <v>565955</v>
      </c>
    </row>
    <row r="18" spans="1:2" x14ac:dyDescent="0.2">
      <c r="A18" s="6" t="s">
        <v>86</v>
      </c>
      <c r="B18" s="3">
        <f>ROUND(SUM(Sect611[[#This Row],[Gross Total]],Sect619[[#This Row],[Gross Total]])*0.15,0)</f>
        <v>192169</v>
      </c>
    </row>
    <row r="19" spans="1:2" x14ac:dyDescent="0.2">
      <c r="A19" s="6" t="s">
        <v>92</v>
      </c>
      <c r="B19" s="3">
        <f>ROUND(SUM(Sect611[[#This Row],[Gross Total]],Sect619[[#This Row],[Gross Total]])*0.15,0)</f>
        <v>8513</v>
      </c>
    </row>
    <row r="20" spans="1:2" x14ac:dyDescent="0.2">
      <c r="A20" s="6" t="s">
        <v>71</v>
      </c>
      <c r="B20" s="3">
        <f>ROUND(SUM(Sect611[[#This Row],[Gross Total]],Sect619[[#This Row],[Gross Total]])*0.15,0)</f>
        <v>635</v>
      </c>
    </row>
    <row r="21" spans="1:2" x14ac:dyDescent="0.2">
      <c r="A21" s="6" t="s">
        <v>212</v>
      </c>
      <c r="B21" s="3">
        <f>ROUND(SUM(Sect611[[#This Row],[Gross Total]],Sect619[[#This Row],[Gross Total]])*0.15,0)</f>
        <v>57543</v>
      </c>
    </row>
    <row r="22" spans="1:2" x14ac:dyDescent="0.2">
      <c r="A22" s="6" t="s">
        <v>3</v>
      </c>
      <c r="B22" s="3">
        <f>ROUND(SUM(Sect611[[#This Row],[Gross Total]],Sect619[[#This Row],[Gross Total]])*0.15,0)</f>
        <v>2232</v>
      </c>
    </row>
    <row r="23" spans="1:2" x14ac:dyDescent="0.2">
      <c r="A23" s="6" t="s">
        <v>66</v>
      </c>
      <c r="B23" s="3">
        <f>ROUND(SUM(Sect611[[#This Row],[Gross Total]],Sect619[[#This Row],[Gross Total]])*0.15,0)</f>
        <v>6788</v>
      </c>
    </row>
    <row r="24" spans="1:2" x14ac:dyDescent="0.2">
      <c r="A24" s="6" t="s">
        <v>213</v>
      </c>
      <c r="B24" s="3">
        <f>ROUND(SUM(Sect611[[#This Row],[Gross Total]],Sect619[[#This Row],[Gross Total]])*0.15,0)</f>
        <v>8371</v>
      </c>
    </row>
    <row r="25" spans="1:2" x14ac:dyDescent="0.2">
      <c r="A25" s="6" t="s">
        <v>14</v>
      </c>
      <c r="B25" s="3">
        <f>ROUND(SUM(Sect611[[#This Row],[Gross Total]],Sect619[[#This Row],[Gross Total]])*0.15,0)</f>
        <v>153317</v>
      </c>
    </row>
    <row r="26" spans="1:2" x14ac:dyDescent="0.2">
      <c r="A26" s="6" t="s">
        <v>112</v>
      </c>
      <c r="B26" s="3">
        <f>ROUND(SUM(Sect611[[#This Row],[Gross Total]],Sect619[[#This Row],[Gross Total]])*0.15,0)</f>
        <v>92439</v>
      </c>
    </row>
    <row r="27" spans="1:2" x14ac:dyDescent="0.2">
      <c r="A27" s="6" t="s">
        <v>125</v>
      </c>
      <c r="B27" s="3">
        <f>ROUND(SUM(Sect611[[#This Row],[Gross Total]],Sect619[[#This Row],[Gross Total]])*0.15,0)</f>
        <v>211518</v>
      </c>
    </row>
    <row r="28" spans="1:2" x14ac:dyDescent="0.2">
      <c r="A28" s="6" t="s">
        <v>30</v>
      </c>
      <c r="B28" s="3">
        <f>ROUND(SUM(Sect611[[#This Row],[Gross Total]],Sect619[[#This Row],[Gross Total]])*0.15,0)</f>
        <v>21124</v>
      </c>
    </row>
    <row r="29" spans="1:2" x14ac:dyDescent="0.2">
      <c r="A29" s="6" t="s">
        <v>100</v>
      </c>
      <c r="B29" s="3">
        <f>ROUND(SUM(Sect611[[#This Row],[Gross Total]],Sect619[[#This Row],[Gross Total]])*0.15,0)</f>
        <v>21498</v>
      </c>
    </row>
    <row r="30" spans="1:2" x14ac:dyDescent="0.2">
      <c r="A30" s="6" t="s">
        <v>62</v>
      </c>
      <c r="B30" s="3">
        <f>ROUND(SUM(Sect611[[#This Row],[Gross Total]],Sect619[[#This Row],[Gross Total]])*0.15,0)</f>
        <v>146811</v>
      </c>
    </row>
    <row r="31" spans="1:2" x14ac:dyDescent="0.2">
      <c r="A31" s="6" t="s">
        <v>130</v>
      </c>
      <c r="B31" s="3">
        <f>ROUND(SUM(Sect611[[#This Row],[Gross Total]],Sect619[[#This Row],[Gross Total]])*0.15,0)</f>
        <v>99931</v>
      </c>
    </row>
    <row r="32" spans="1:2" x14ac:dyDescent="0.2">
      <c r="A32" s="6" t="s">
        <v>20</v>
      </c>
      <c r="B32" s="3">
        <f>ROUND(SUM(Sect611[[#This Row],[Gross Total]],Sect619[[#This Row],[Gross Total]])*0.15,0)</f>
        <v>25821</v>
      </c>
    </row>
    <row r="33" spans="1:2" x14ac:dyDescent="0.2">
      <c r="A33" s="6" t="s">
        <v>12</v>
      </c>
      <c r="B33" s="3">
        <f>ROUND(SUM(Sect611[[#This Row],[Gross Total]],Sect619[[#This Row],[Gross Total]])*0.15,0)</f>
        <v>21755</v>
      </c>
    </row>
    <row r="34" spans="1:2" x14ac:dyDescent="0.2">
      <c r="A34" s="6" t="s">
        <v>45</v>
      </c>
      <c r="B34" s="3">
        <f>ROUND(SUM(Sect611[[#This Row],[Gross Total]],Sect619[[#This Row],[Gross Total]])*0.15,0)</f>
        <v>5040</v>
      </c>
    </row>
    <row r="35" spans="1:2" x14ac:dyDescent="0.2">
      <c r="A35" s="6" t="s">
        <v>25</v>
      </c>
      <c r="B35" s="3">
        <f>ROUND(SUM(Sect611[[#This Row],[Gross Total]],Sect619[[#This Row],[Gross Total]])*0.15,0)</f>
        <v>137533</v>
      </c>
    </row>
    <row r="36" spans="1:2" x14ac:dyDescent="0.2">
      <c r="A36" s="6" t="s">
        <v>24</v>
      </c>
      <c r="B36" s="3">
        <f>ROUND(SUM(Sect611[[#This Row],[Gross Total]],Sect619[[#This Row],[Gross Total]])*0.15,0)</f>
        <v>44362</v>
      </c>
    </row>
    <row r="37" spans="1:2" x14ac:dyDescent="0.2">
      <c r="A37" s="6" t="s">
        <v>126</v>
      </c>
      <c r="B37" s="3">
        <f>ROUND(SUM(Sect611[[#This Row],[Gross Total]],Sect619[[#This Row],[Gross Total]])*0.15,0)</f>
        <v>28915</v>
      </c>
    </row>
    <row r="38" spans="1:2" x14ac:dyDescent="0.2">
      <c r="A38" s="6" t="s">
        <v>7</v>
      </c>
      <c r="B38" s="3">
        <f>ROUND(SUM(Sect611[[#This Row],[Gross Total]],Sect619[[#This Row],[Gross Total]])*0.15,0)</f>
        <v>246245</v>
      </c>
    </row>
    <row r="39" spans="1:2" x14ac:dyDescent="0.2">
      <c r="A39" s="6" t="s">
        <v>144</v>
      </c>
      <c r="B39" s="3">
        <f>ROUND(SUM(Sect611[[#This Row],[Gross Total]],Sect619[[#This Row],[Gross Total]])*0.15,0)</f>
        <v>9787</v>
      </c>
    </row>
    <row r="40" spans="1:2" x14ac:dyDescent="0.2">
      <c r="A40" s="6" t="s">
        <v>85</v>
      </c>
      <c r="B40" s="3">
        <f>ROUND(SUM(Sect611[[#This Row],[Gross Total]],Sect619[[#This Row],[Gross Total]])*0.15,0)</f>
        <v>48318</v>
      </c>
    </row>
    <row r="41" spans="1:2" x14ac:dyDescent="0.2">
      <c r="A41" s="6" t="s">
        <v>214</v>
      </c>
      <c r="B41" s="3">
        <f>ROUND(SUM(Sect611[[#This Row],[Gross Total]],Sect619[[#This Row],[Gross Total]])*0.15,0)</f>
        <v>109515</v>
      </c>
    </row>
    <row r="42" spans="1:2" x14ac:dyDescent="0.2">
      <c r="A42" s="6" t="s">
        <v>215</v>
      </c>
      <c r="B42" s="3">
        <f>ROUND(SUM(Sect611[[#This Row],[Gross Total]],Sect619[[#This Row],[Gross Total]])*0.15,0)</f>
        <v>11278</v>
      </c>
    </row>
    <row r="43" spans="1:2" x14ac:dyDescent="0.2">
      <c r="A43" s="6" t="s">
        <v>69</v>
      </c>
      <c r="B43" s="3">
        <f>ROUND(SUM(Sect611[[#This Row],[Gross Total]],Sect619[[#This Row],[Gross Total]])*0.15,0)</f>
        <v>21538</v>
      </c>
    </row>
    <row r="44" spans="1:2" x14ac:dyDescent="0.2">
      <c r="A44" s="6" t="s">
        <v>129</v>
      </c>
      <c r="B44" s="3">
        <f>ROUND(SUM(Sect611[[#This Row],[Gross Total]],Sect619[[#This Row],[Gross Total]])*0.15,0)</f>
        <v>115810</v>
      </c>
    </row>
    <row r="45" spans="1:2" x14ac:dyDescent="0.2">
      <c r="A45" s="6" t="s">
        <v>127</v>
      </c>
      <c r="B45" s="3">
        <f>ROUND(SUM(Sect611[[#This Row],[Gross Total]],Sect619[[#This Row],[Gross Total]])*0.15,0)</f>
        <v>321924</v>
      </c>
    </row>
    <row r="46" spans="1:2" x14ac:dyDescent="0.2">
      <c r="A46" s="6" t="s">
        <v>162</v>
      </c>
      <c r="B46" s="3">
        <f>ROUND(SUM(Sect611[[#This Row],[Gross Total]],Sect619[[#This Row],[Gross Total]])*0.15,0)</f>
        <v>31557</v>
      </c>
    </row>
    <row r="47" spans="1:2" x14ac:dyDescent="0.2">
      <c r="A47" s="6" t="s">
        <v>49</v>
      </c>
      <c r="B47" s="3">
        <f>ROUND(SUM(Sect611[[#This Row],[Gross Total]],Sect619[[#This Row],[Gross Total]])*0.15,0)</f>
        <v>2228</v>
      </c>
    </row>
    <row r="48" spans="1:2" x14ac:dyDescent="0.2">
      <c r="A48" s="6" t="s">
        <v>54</v>
      </c>
      <c r="B48" s="3">
        <f>ROUND(SUM(Sect611[[#This Row],[Gross Total]],Sect619[[#This Row],[Gross Total]])*0.15,0)</f>
        <v>324</v>
      </c>
    </row>
    <row r="49" spans="1:2" x14ac:dyDescent="0.2">
      <c r="A49" s="6" t="s">
        <v>58</v>
      </c>
      <c r="B49" s="3">
        <f>ROUND(SUM(Sect611[[#This Row],[Gross Total]],Sect619[[#This Row],[Gross Total]])*0.15,0)</f>
        <v>212</v>
      </c>
    </row>
    <row r="50" spans="1:2" x14ac:dyDescent="0.2">
      <c r="A50" s="6" t="s">
        <v>216</v>
      </c>
      <c r="B50" s="3">
        <f>ROUND(SUM(Sect611[[#This Row],[Gross Total]],Sect619[[#This Row],[Gross Total]])*0.15,0)</f>
        <v>9693</v>
      </c>
    </row>
    <row r="51" spans="1:2" x14ac:dyDescent="0.2">
      <c r="A51" s="6" t="s">
        <v>217</v>
      </c>
      <c r="B51" s="3">
        <f>ROUND(SUM(Sect611[[#This Row],[Gross Total]],Sect619[[#This Row],[Gross Total]])*0.15,0)</f>
        <v>209328</v>
      </c>
    </row>
    <row r="52" spans="1:2" x14ac:dyDescent="0.2">
      <c r="A52" s="6" t="s">
        <v>56</v>
      </c>
      <c r="B52" s="3">
        <f>ROUND(SUM(Sect611[[#This Row],[Gross Total]],Sect619[[#This Row],[Gross Total]])*0.15,0)</f>
        <v>296</v>
      </c>
    </row>
    <row r="53" spans="1:2" x14ac:dyDescent="0.2">
      <c r="A53" s="6" t="s">
        <v>150</v>
      </c>
      <c r="B53" s="3">
        <f>ROUND(SUM(Sect611[[#This Row],[Gross Total]],Sect619[[#This Row],[Gross Total]])*0.15,0)</f>
        <v>9646</v>
      </c>
    </row>
    <row r="54" spans="1:2" x14ac:dyDescent="0.2">
      <c r="A54" s="6" t="s">
        <v>63</v>
      </c>
      <c r="B54" s="3">
        <f>ROUND(SUM(Sect611[[#This Row],[Gross Total]],Sect619[[#This Row],[Gross Total]])*0.15,0)</f>
        <v>142279</v>
      </c>
    </row>
    <row r="55" spans="1:2" x14ac:dyDescent="0.2">
      <c r="A55" s="6" t="s">
        <v>138</v>
      </c>
      <c r="B55" s="3">
        <f>ROUND(SUM(Sect611[[#This Row],[Gross Total]],Sect619[[#This Row],[Gross Total]])*0.15,0)</f>
        <v>7908</v>
      </c>
    </row>
    <row r="56" spans="1:2" x14ac:dyDescent="0.2">
      <c r="A56" s="6" t="s">
        <v>145</v>
      </c>
      <c r="B56" s="3">
        <f>ROUND(SUM(Sect611[[#This Row],[Gross Total]],Sect619[[#This Row],[Gross Total]])*0.15,0)</f>
        <v>14651</v>
      </c>
    </row>
    <row r="57" spans="1:2" x14ac:dyDescent="0.2">
      <c r="A57" s="6" t="s">
        <v>38</v>
      </c>
      <c r="B57" s="3">
        <f>ROUND(SUM(Sect611[[#This Row],[Gross Total]],Sect619[[#This Row],[Gross Total]])*0.15,0)</f>
        <v>7556</v>
      </c>
    </row>
    <row r="58" spans="1:2" x14ac:dyDescent="0.2">
      <c r="A58" s="6" t="s">
        <v>148</v>
      </c>
      <c r="B58" s="3">
        <f>ROUND(SUM(Sect611[[#This Row],[Gross Total]],Sect619[[#This Row],[Gross Total]])*0.15,0)</f>
        <v>16295</v>
      </c>
    </row>
    <row r="59" spans="1:2" x14ac:dyDescent="0.2">
      <c r="A59" s="6" t="s">
        <v>15</v>
      </c>
      <c r="B59" s="3">
        <f>ROUND(SUM(Sect611[[#This Row],[Gross Total]],Sect619[[#This Row],[Gross Total]])*0.15,0)</f>
        <v>93922</v>
      </c>
    </row>
    <row r="60" spans="1:2" x14ac:dyDescent="0.2">
      <c r="A60" s="6" t="s">
        <v>81</v>
      </c>
      <c r="B60" s="3">
        <f>ROUND(SUM(Sect611[[#This Row],[Gross Total]],Sect619[[#This Row],[Gross Total]])*0.15,0)</f>
        <v>613037</v>
      </c>
    </row>
    <row r="61" spans="1:2" x14ac:dyDescent="0.2">
      <c r="A61" s="6" t="s">
        <v>132</v>
      </c>
      <c r="B61" s="3">
        <f>ROUND(SUM(Sect611[[#This Row],[Gross Total]],Sect619[[#This Row],[Gross Total]])*0.15,0)</f>
        <v>8665</v>
      </c>
    </row>
    <row r="62" spans="1:2" x14ac:dyDescent="0.2">
      <c r="A62" s="6" t="s">
        <v>83</v>
      </c>
      <c r="B62" s="3">
        <f>ROUND(SUM(Sect611[[#This Row],[Gross Total]],Sect619[[#This Row],[Gross Total]])*0.15,0)</f>
        <v>60415</v>
      </c>
    </row>
    <row r="63" spans="1:2" x14ac:dyDescent="0.2">
      <c r="A63" s="6" t="s">
        <v>153</v>
      </c>
      <c r="B63" s="3">
        <f>ROUND(SUM(Sect611[[#This Row],[Gross Total]],Sect619[[#This Row],[Gross Total]])*0.15,0)</f>
        <v>194605</v>
      </c>
    </row>
    <row r="64" spans="1:2" x14ac:dyDescent="0.2">
      <c r="A64" s="6" t="s">
        <v>159</v>
      </c>
      <c r="B64" s="3">
        <f>ROUND(SUM(Sect611[[#This Row],[Gross Total]],Sect619[[#This Row],[Gross Total]])*0.15,0)</f>
        <v>26908</v>
      </c>
    </row>
    <row r="65" spans="1:2" x14ac:dyDescent="0.2">
      <c r="A65" s="6" t="s">
        <v>57</v>
      </c>
      <c r="B65" s="3">
        <f>ROUND(SUM(Sect611[[#This Row],[Gross Total]],Sect619[[#This Row],[Gross Total]])*0.15,0)</f>
        <v>405</v>
      </c>
    </row>
    <row r="66" spans="1:2" x14ac:dyDescent="0.2">
      <c r="A66" s="6" t="s">
        <v>157</v>
      </c>
      <c r="B66" s="3">
        <f>ROUND(SUM(Sect611[[#This Row],[Gross Total]],Sect619[[#This Row],[Gross Total]])*0.15,0)</f>
        <v>17289</v>
      </c>
    </row>
    <row r="67" spans="1:2" x14ac:dyDescent="0.2">
      <c r="A67" s="6" t="s">
        <v>110</v>
      </c>
      <c r="B67" s="3">
        <f>ROUND(SUM(Sect611[[#This Row],[Gross Total]],Sect619[[#This Row],[Gross Total]])*0.15,0)</f>
        <v>52775</v>
      </c>
    </row>
    <row r="68" spans="1:2" x14ac:dyDescent="0.2">
      <c r="A68" s="6" t="s">
        <v>16</v>
      </c>
      <c r="B68" s="3">
        <f>ROUND(SUM(Sect611[[#This Row],[Gross Total]],Sect619[[#This Row],[Gross Total]])*0.15,0)</f>
        <v>61540</v>
      </c>
    </row>
    <row r="69" spans="1:2" x14ac:dyDescent="0.2">
      <c r="A69" s="6" t="s">
        <v>40</v>
      </c>
      <c r="B69" s="3">
        <f>ROUND(SUM(Sect611[[#This Row],[Gross Total]],Sect619[[#This Row],[Gross Total]])*0.15,0)</f>
        <v>11811</v>
      </c>
    </row>
    <row r="70" spans="1:2" x14ac:dyDescent="0.2">
      <c r="A70" s="6" t="s">
        <v>34</v>
      </c>
      <c r="B70" s="3">
        <f>ROUND(SUM(Sect611[[#This Row],[Gross Total]],Sect619[[#This Row],[Gross Total]])*0.15,0)</f>
        <v>31726</v>
      </c>
    </row>
    <row r="71" spans="1:2" x14ac:dyDescent="0.2">
      <c r="A71" s="6" t="s">
        <v>73</v>
      </c>
      <c r="B71" s="3">
        <f>ROUND(SUM(Sect611[[#This Row],[Gross Total]],Sect619[[#This Row],[Gross Total]])*0.15,0)</f>
        <v>187110</v>
      </c>
    </row>
    <row r="72" spans="1:2" x14ac:dyDescent="0.2">
      <c r="A72" s="6" t="s">
        <v>218</v>
      </c>
      <c r="B72" s="3">
        <f>ROUND(SUM(Sect611[[#This Row],[Gross Total]],Sect619[[#This Row],[Gross Total]])*0.15,0)</f>
        <v>305517</v>
      </c>
    </row>
    <row r="73" spans="1:2" x14ac:dyDescent="0.2">
      <c r="A73" s="6" t="s">
        <v>124</v>
      </c>
      <c r="B73" s="3">
        <f>ROUND(SUM(Sect611[[#This Row],[Gross Total]],Sect619[[#This Row],[Gross Total]])*0.15,0)</f>
        <v>397755</v>
      </c>
    </row>
    <row r="74" spans="1:2" x14ac:dyDescent="0.2">
      <c r="A74" s="6" t="s">
        <v>51</v>
      </c>
      <c r="B74" s="3">
        <f>ROUND(SUM(Sect611[[#This Row],[Gross Total]],Sect619[[#This Row],[Gross Total]])*0.15,0)</f>
        <v>35421</v>
      </c>
    </row>
    <row r="75" spans="1:2" x14ac:dyDescent="0.2">
      <c r="A75" s="6" t="s">
        <v>52</v>
      </c>
      <c r="B75" s="3">
        <f>ROUND(SUM(Sect611[[#This Row],[Gross Total]],Sect619[[#This Row],[Gross Total]])*0.15,0)</f>
        <v>16277</v>
      </c>
    </row>
    <row r="76" spans="1:2" x14ac:dyDescent="0.2">
      <c r="A76" s="6" t="s">
        <v>219</v>
      </c>
      <c r="B76" s="3">
        <f>ROUND(SUM(Sect611[[#This Row],[Gross Total]],Sect619[[#This Row],[Gross Total]])*0.15,0)</f>
        <v>22740</v>
      </c>
    </row>
    <row r="77" spans="1:2" x14ac:dyDescent="0.2">
      <c r="A77" s="6" t="s">
        <v>107</v>
      </c>
      <c r="B77" s="3">
        <f>ROUND(SUM(Sect611[[#This Row],[Gross Total]],Sect619[[#This Row],[Gross Total]])*0.15,0)</f>
        <v>5656</v>
      </c>
    </row>
    <row r="78" spans="1:2" x14ac:dyDescent="0.2">
      <c r="A78" s="6" t="s">
        <v>95</v>
      </c>
      <c r="B78" s="3">
        <f>ROUND(SUM(Sect611[[#This Row],[Gross Total]],Sect619[[#This Row],[Gross Total]])*0.15,0)</f>
        <v>24088</v>
      </c>
    </row>
    <row r="79" spans="1:2" x14ac:dyDescent="0.2">
      <c r="A79" s="6" t="s">
        <v>136</v>
      </c>
      <c r="B79" s="3">
        <f>ROUND(SUM(Sect611[[#This Row],[Gross Total]],Sect619[[#This Row],[Gross Total]])*0.15,0)</f>
        <v>4088</v>
      </c>
    </row>
    <row r="80" spans="1:2" x14ac:dyDescent="0.2">
      <c r="A80" s="6" t="s">
        <v>220</v>
      </c>
      <c r="B80" s="3">
        <f>ROUND(SUM(Sect611[[#This Row],[Gross Total]],Sect619[[#This Row],[Gross Total]])*0.15,0)</f>
        <v>167679</v>
      </c>
    </row>
    <row r="81" spans="1:2" x14ac:dyDescent="0.2">
      <c r="A81" s="6" t="s">
        <v>151</v>
      </c>
      <c r="B81" s="3">
        <f>ROUND(SUM(Sect611[[#This Row],[Gross Total]],Sect619[[#This Row],[Gross Total]])*0.15,0)</f>
        <v>606362</v>
      </c>
    </row>
    <row r="82" spans="1:2" x14ac:dyDescent="0.2">
      <c r="A82" s="6" t="s">
        <v>221</v>
      </c>
      <c r="B82" s="3">
        <f>ROUND(SUM(Sect611[[#This Row],[Gross Total]],Sect619[[#This Row],[Gross Total]])*0.15,0)</f>
        <v>128174</v>
      </c>
    </row>
    <row r="83" spans="1:2" x14ac:dyDescent="0.2">
      <c r="A83" s="6" t="s">
        <v>2</v>
      </c>
      <c r="B83" s="3">
        <f>ROUND(SUM(Sect611[[#This Row],[Gross Total]],Sect619[[#This Row],[Gross Total]])*0.15,0)</f>
        <v>3239</v>
      </c>
    </row>
    <row r="84" spans="1:2" x14ac:dyDescent="0.2">
      <c r="A84" s="6" t="s">
        <v>143</v>
      </c>
      <c r="B84" s="3">
        <f>ROUND(SUM(Sect611[[#This Row],[Gross Total]],Sect619[[#This Row],[Gross Total]])*0.15,0)</f>
        <v>12267</v>
      </c>
    </row>
    <row r="85" spans="1:2" x14ac:dyDescent="0.2">
      <c r="A85" s="6" t="s">
        <v>222</v>
      </c>
      <c r="B85" s="3">
        <f>ROUND(SUM(Sect611[[#This Row],[Gross Total]],Sect619[[#This Row],[Gross Total]])*0.15,0)</f>
        <v>4558</v>
      </c>
    </row>
    <row r="86" spans="1:2" x14ac:dyDescent="0.2">
      <c r="A86" s="6" t="s">
        <v>72</v>
      </c>
      <c r="B86" s="3">
        <f>ROUND(SUM(Sect611[[#This Row],[Gross Total]],Sect619[[#This Row],[Gross Total]])*0.15,0)</f>
        <v>106670</v>
      </c>
    </row>
    <row r="87" spans="1:2" x14ac:dyDescent="0.2">
      <c r="A87" s="6" t="s">
        <v>113</v>
      </c>
      <c r="B87" s="3">
        <f>ROUND(SUM(Sect611[[#This Row],[Gross Total]],Sect619[[#This Row],[Gross Total]])*0.15,0)</f>
        <v>27639</v>
      </c>
    </row>
    <row r="88" spans="1:2" x14ac:dyDescent="0.2">
      <c r="A88" s="6" t="s">
        <v>17</v>
      </c>
      <c r="B88" s="3">
        <f>ROUND(SUM(Sect611[[#This Row],[Gross Total]],Sect619[[#This Row],[Gross Total]])*0.15,0)</f>
        <v>3930</v>
      </c>
    </row>
    <row r="89" spans="1:2" x14ac:dyDescent="0.2">
      <c r="A89" s="6" t="s">
        <v>46</v>
      </c>
      <c r="B89" s="3">
        <f>ROUND(SUM(Sect611[[#This Row],[Gross Total]],Sect619[[#This Row],[Gross Total]])*0.15,0)</f>
        <v>27448</v>
      </c>
    </row>
    <row r="90" spans="1:2" x14ac:dyDescent="0.2">
      <c r="A90" s="6" t="s">
        <v>101</v>
      </c>
      <c r="B90" s="3">
        <f>ROUND(SUM(Sect611[[#This Row],[Gross Total]],Sect619[[#This Row],[Gross Total]])*0.15,0)</f>
        <v>2707</v>
      </c>
    </row>
    <row r="91" spans="1:2" x14ac:dyDescent="0.2">
      <c r="A91" s="6" t="s">
        <v>146</v>
      </c>
      <c r="B91" s="3">
        <f>ROUND(SUM(Sect611[[#This Row],[Gross Total]],Sect619[[#This Row],[Gross Total]])*0.15,0)</f>
        <v>11564</v>
      </c>
    </row>
    <row r="92" spans="1:2" x14ac:dyDescent="0.2">
      <c r="A92" s="6" t="s">
        <v>88</v>
      </c>
      <c r="B92" s="3">
        <f>ROUND(SUM(Sect611[[#This Row],[Gross Total]],Sect619[[#This Row],[Gross Total]])*0.15,0)</f>
        <v>63143</v>
      </c>
    </row>
    <row r="93" spans="1:2" x14ac:dyDescent="0.2">
      <c r="A93" s="6" t="s">
        <v>102</v>
      </c>
      <c r="B93" s="3">
        <f>ROUND(SUM(Sect611[[#This Row],[Gross Total]],Sect619[[#This Row],[Gross Total]])*0.15,0)</f>
        <v>283</v>
      </c>
    </row>
    <row r="94" spans="1:2" x14ac:dyDescent="0.2">
      <c r="A94" s="6" t="s">
        <v>74</v>
      </c>
      <c r="B94" s="3">
        <f>ROUND(SUM(Sect611[[#This Row],[Gross Total]],Sect619[[#This Row],[Gross Total]])*0.15,0)</f>
        <v>260107</v>
      </c>
    </row>
    <row r="95" spans="1:2" x14ac:dyDescent="0.2">
      <c r="A95" s="6" t="s">
        <v>223</v>
      </c>
      <c r="B95" s="3">
        <f>ROUND(SUM(Sect611[[#This Row],[Gross Total]],Sect619[[#This Row],[Gross Total]])*0.15,0)</f>
        <v>132494</v>
      </c>
    </row>
    <row r="96" spans="1:2" x14ac:dyDescent="0.2">
      <c r="A96" s="6" t="s">
        <v>167</v>
      </c>
      <c r="B96" s="3">
        <f>ROUND(SUM(Sect611[[#This Row],[Gross Total]],Sect619[[#This Row],[Gross Total]])*0.15,0)</f>
        <v>16030</v>
      </c>
    </row>
    <row r="97" spans="1:2" x14ac:dyDescent="0.2">
      <c r="A97" s="6" t="s">
        <v>140</v>
      </c>
      <c r="B97" s="3">
        <f>ROUND(SUM(Sect611[[#This Row],[Gross Total]],Sect619[[#This Row],[Gross Total]])*0.15,0)</f>
        <v>90260</v>
      </c>
    </row>
    <row r="98" spans="1:2" x14ac:dyDescent="0.2">
      <c r="A98" s="6" t="s">
        <v>75</v>
      </c>
      <c r="B98" s="3">
        <f>ROUND(SUM(Sect611[[#This Row],[Gross Total]],Sect619[[#This Row],[Gross Total]])*0.15,0)</f>
        <v>25966</v>
      </c>
    </row>
    <row r="99" spans="1:2" x14ac:dyDescent="0.2">
      <c r="A99" s="6" t="s">
        <v>8</v>
      </c>
      <c r="B99" s="3">
        <f>ROUND(SUM(Sect611[[#This Row],[Gross Total]],Sect619[[#This Row],[Gross Total]])*0.15,0)</f>
        <v>234311</v>
      </c>
    </row>
    <row r="100" spans="1:2" x14ac:dyDescent="0.2">
      <c r="A100" s="6" t="s">
        <v>96</v>
      </c>
      <c r="B100" s="3">
        <f>ROUND(SUM(Sect611[[#This Row],[Gross Total]],Sect619[[#This Row],[Gross Total]])*0.15,0)</f>
        <v>145330</v>
      </c>
    </row>
    <row r="101" spans="1:2" x14ac:dyDescent="0.2">
      <c r="A101" s="6" t="s">
        <v>94</v>
      </c>
      <c r="B101" s="3">
        <f>ROUND(SUM(Sect611[[#This Row],[Gross Total]],Sect619[[#This Row],[Gross Total]])*0.15,0)</f>
        <v>219515</v>
      </c>
    </row>
    <row r="102" spans="1:2" x14ac:dyDescent="0.2">
      <c r="A102" s="6" t="s">
        <v>50</v>
      </c>
      <c r="B102" s="3">
        <f>ROUND(SUM(Sect611[[#This Row],[Gross Total]],Sect619[[#This Row],[Gross Total]])*0.15,0)</f>
        <v>1705</v>
      </c>
    </row>
    <row r="103" spans="1:2" x14ac:dyDescent="0.2">
      <c r="A103" s="6" t="s">
        <v>89</v>
      </c>
      <c r="B103" s="3">
        <f>ROUND(SUM(Sect611[[#This Row],[Gross Total]],Sect619[[#This Row],[Gross Total]])*0.15,0)</f>
        <v>33581</v>
      </c>
    </row>
    <row r="104" spans="1:2" x14ac:dyDescent="0.2">
      <c r="A104" s="6" t="s">
        <v>105</v>
      </c>
      <c r="B104" s="3">
        <f>ROUND(SUM(Sect611[[#This Row],[Gross Total]],Sect619[[#This Row],[Gross Total]])*0.15,0)</f>
        <v>6</v>
      </c>
    </row>
    <row r="105" spans="1:2" x14ac:dyDescent="0.2">
      <c r="A105" s="6" t="s">
        <v>84</v>
      </c>
      <c r="B105" s="3">
        <f>ROUND(SUM(Sect611[[#This Row],[Gross Total]],Sect619[[#This Row],[Gross Total]])*0.15,0)</f>
        <v>9437</v>
      </c>
    </row>
    <row r="106" spans="1:2" x14ac:dyDescent="0.2">
      <c r="A106" s="6" t="s">
        <v>91</v>
      </c>
      <c r="B106" s="3">
        <f>ROUND(SUM(Sect611[[#This Row],[Gross Total]],Sect619[[#This Row],[Gross Total]])*0.15,0)</f>
        <v>18950</v>
      </c>
    </row>
    <row r="107" spans="1:2" x14ac:dyDescent="0.2">
      <c r="A107" s="6" t="s">
        <v>87</v>
      </c>
      <c r="B107" s="3">
        <f>ROUND(SUM(Sect611[[#This Row],[Gross Total]],Sect619[[#This Row],[Gross Total]])*0.15,0)</f>
        <v>8496</v>
      </c>
    </row>
    <row r="108" spans="1:2" x14ac:dyDescent="0.2">
      <c r="A108" s="6" t="s">
        <v>165</v>
      </c>
      <c r="B108" s="3">
        <f>ROUND(SUM(Sect611[[#This Row],[Gross Total]],Sect619[[#This Row],[Gross Total]])*0.15,0)</f>
        <v>202231</v>
      </c>
    </row>
    <row r="109" spans="1:2" x14ac:dyDescent="0.2">
      <c r="A109" s="6" t="s">
        <v>68</v>
      </c>
      <c r="B109" s="3">
        <f>ROUND(SUM(Sect611[[#This Row],[Gross Total]],Sect619[[#This Row],[Gross Total]])*0.15,0)</f>
        <v>464381</v>
      </c>
    </row>
    <row r="110" spans="1:2" x14ac:dyDescent="0.2">
      <c r="A110" s="6" t="s">
        <v>224</v>
      </c>
      <c r="B110" s="3">
        <f>ROUND(SUM(Sect611[[#This Row],[Gross Total]],Sect619[[#This Row],[Gross Total]])*0.15,0)</f>
        <v>55916</v>
      </c>
    </row>
    <row r="111" spans="1:2" x14ac:dyDescent="0.2">
      <c r="A111" s="6" t="s">
        <v>160</v>
      </c>
      <c r="B111" s="3">
        <f>ROUND(SUM(Sect611[[#This Row],[Gross Total]],Sect619[[#This Row],[Gross Total]])*0.15,0)</f>
        <v>30333</v>
      </c>
    </row>
    <row r="112" spans="1:2" x14ac:dyDescent="0.2">
      <c r="A112" s="6" t="s">
        <v>10</v>
      </c>
      <c r="B112" s="3">
        <f>ROUND(SUM(Sect611[[#This Row],[Gross Total]],Sect619[[#This Row],[Gross Total]])*0.15,0)</f>
        <v>92801</v>
      </c>
    </row>
    <row r="113" spans="1:2" x14ac:dyDescent="0.2">
      <c r="A113" s="6" t="s">
        <v>4</v>
      </c>
      <c r="B113" s="3">
        <f>ROUND(SUM(Sect611[[#This Row],[Gross Total]],Sect619[[#This Row],[Gross Total]])*0.15,0)</f>
        <v>13921</v>
      </c>
    </row>
    <row r="114" spans="1:2" x14ac:dyDescent="0.2">
      <c r="A114" s="6" t="s">
        <v>48</v>
      </c>
      <c r="B114" s="3">
        <f>ROUND(SUM(Sect611[[#This Row],[Gross Total]],Sect619[[#This Row],[Gross Total]])*0.15,0)</f>
        <v>2109</v>
      </c>
    </row>
    <row r="115" spans="1:2" x14ac:dyDescent="0.2">
      <c r="A115" s="6" t="s">
        <v>120</v>
      </c>
      <c r="B115" s="3">
        <f>ROUND(SUM(Sect611[[#This Row],[Gross Total]],Sect619[[#This Row],[Gross Total]])*0.15,0)</f>
        <v>69425</v>
      </c>
    </row>
    <row r="116" spans="1:2" x14ac:dyDescent="0.2">
      <c r="A116" s="6" t="s">
        <v>118</v>
      </c>
      <c r="B116" s="3">
        <f>ROUND(SUM(Sect611[[#This Row],[Gross Total]],Sect619[[#This Row],[Gross Total]])*0.15,0)</f>
        <v>23676</v>
      </c>
    </row>
    <row r="117" spans="1:2" x14ac:dyDescent="0.2">
      <c r="A117" s="6" t="s">
        <v>28</v>
      </c>
      <c r="B117" s="3">
        <f>ROUND(SUM(Sect611[[#This Row],[Gross Total]],Sect619[[#This Row],[Gross Total]])*0.15,0)</f>
        <v>24295</v>
      </c>
    </row>
    <row r="118" spans="1:2" x14ac:dyDescent="0.2">
      <c r="A118" s="6" t="s">
        <v>134</v>
      </c>
      <c r="B118" s="3">
        <f>ROUND(SUM(Sect611[[#This Row],[Gross Total]],Sect619[[#This Row],[Gross Total]])*0.15,0)</f>
        <v>25947</v>
      </c>
    </row>
    <row r="119" spans="1:2" x14ac:dyDescent="0.2">
      <c r="A119" s="6" t="s">
        <v>135</v>
      </c>
      <c r="B119" s="3">
        <f>ROUND(SUM(Sect611[[#This Row],[Gross Total]],Sect619[[#This Row],[Gross Total]])*0.15,0)</f>
        <v>20458</v>
      </c>
    </row>
    <row r="120" spans="1:2" x14ac:dyDescent="0.2">
      <c r="A120" s="6" t="s">
        <v>163</v>
      </c>
      <c r="B120" s="3">
        <f>ROUND(SUM(Sect611[[#This Row],[Gross Total]],Sect619[[#This Row],[Gross Total]])*0.15,0)</f>
        <v>155627</v>
      </c>
    </row>
    <row r="121" spans="1:2" x14ac:dyDescent="0.2">
      <c r="A121" s="6" t="s">
        <v>26</v>
      </c>
      <c r="B121" s="3">
        <f>ROUND(SUM(Sect611[[#This Row],[Gross Total]],Sect619[[#This Row],[Gross Total]])*0.15,0)</f>
        <v>148009</v>
      </c>
    </row>
    <row r="122" spans="1:2" x14ac:dyDescent="0.2">
      <c r="A122" s="6" t="s">
        <v>9</v>
      </c>
      <c r="B122" s="3">
        <f>ROUND(SUM(Sect611[[#This Row],[Gross Total]],Sect619[[#This Row],[Gross Total]])*0.15,0)</f>
        <v>516617</v>
      </c>
    </row>
    <row r="123" spans="1:2" x14ac:dyDescent="0.2">
      <c r="A123" s="6" t="s">
        <v>36</v>
      </c>
      <c r="B123" s="3">
        <f>ROUND(SUM(Sect611[[#This Row],[Gross Total]],Sect619[[#This Row],[Gross Total]])*0.15,0)</f>
        <v>11374</v>
      </c>
    </row>
    <row r="124" spans="1:2" x14ac:dyDescent="0.2">
      <c r="A124" s="6" t="s">
        <v>77</v>
      </c>
      <c r="B124" s="3">
        <f>ROUND(SUM(Sect611[[#This Row],[Gross Total]],Sect619[[#This Row],[Gross Total]])*0.15,0)</f>
        <v>10091</v>
      </c>
    </row>
    <row r="125" spans="1:2" x14ac:dyDescent="0.2">
      <c r="A125" s="6" t="s">
        <v>114</v>
      </c>
      <c r="B125" s="3">
        <f>ROUND(SUM(Sect611[[#This Row],[Gross Total]],Sect619[[#This Row],[Gross Total]])*0.15,0)</f>
        <v>56247</v>
      </c>
    </row>
    <row r="126" spans="1:2" x14ac:dyDescent="0.2">
      <c r="A126" s="6" t="s">
        <v>142</v>
      </c>
      <c r="B126" s="3">
        <f>ROUND(SUM(Sect611[[#This Row],[Gross Total]],Sect619[[#This Row],[Gross Total]])*0.15,0)</f>
        <v>9576</v>
      </c>
    </row>
    <row r="127" spans="1:2" x14ac:dyDescent="0.2">
      <c r="A127" s="6" t="s">
        <v>116</v>
      </c>
      <c r="B127" s="3">
        <f>ROUND(SUM(Sect611[[#This Row],[Gross Total]],Sect619[[#This Row],[Gross Total]])*0.15,0)</f>
        <v>91983</v>
      </c>
    </row>
    <row r="128" spans="1:2" x14ac:dyDescent="0.2">
      <c r="A128" s="6" t="s">
        <v>225</v>
      </c>
      <c r="B128" s="3">
        <f>ROUND(SUM(Sect611[[#This Row],[Gross Total]],Sect619[[#This Row],[Gross Total]])*0.15,0)</f>
        <v>111934</v>
      </c>
    </row>
    <row r="129" spans="1:2" x14ac:dyDescent="0.2">
      <c r="A129" s="6" t="s">
        <v>103</v>
      </c>
      <c r="B129" s="3">
        <f>ROUND(SUM(Sect611[[#This Row],[Gross Total]],Sect619[[#This Row],[Gross Total]])*0.15,0)</f>
        <v>43740</v>
      </c>
    </row>
    <row r="130" spans="1:2" x14ac:dyDescent="0.2">
      <c r="A130" s="6" t="s">
        <v>33</v>
      </c>
      <c r="B130" s="3">
        <f>ROUND(SUM(Sect611[[#This Row],[Gross Total]],Sect619[[#This Row],[Gross Total]])*0.15,0)</f>
        <v>19728</v>
      </c>
    </row>
    <row r="131" spans="1:2" x14ac:dyDescent="0.2">
      <c r="A131" s="6" t="s">
        <v>90</v>
      </c>
      <c r="B131" s="3">
        <f>ROUND(SUM(Sect611[[#This Row],[Gross Total]],Sect619[[#This Row],[Gross Total]])*0.15,0)</f>
        <v>29445</v>
      </c>
    </row>
    <row r="132" spans="1:2" x14ac:dyDescent="0.2">
      <c r="A132" s="6" t="s">
        <v>226</v>
      </c>
      <c r="B132" s="3">
        <f>ROUND(SUM(Sect611[[#This Row],[Gross Total]],Sect619[[#This Row],[Gross Total]])*0.15,0)</f>
        <v>97140</v>
      </c>
    </row>
    <row r="133" spans="1:2" x14ac:dyDescent="0.2">
      <c r="A133" s="6" t="s">
        <v>13</v>
      </c>
      <c r="B133" s="3">
        <f>ROUND(SUM(Sect611[[#This Row],[Gross Total]],Sect619[[#This Row],[Gross Total]])*0.15,0)</f>
        <v>263378</v>
      </c>
    </row>
    <row r="134" spans="1:2" x14ac:dyDescent="0.2">
      <c r="A134" s="6" t="s">
        <v>11</v>
      </c>
      <c r="B134" s="3">
        <f>ROUND(SUM(Sect611[[#This Row],[Gross Total]],Sect619[[#This Row],[Gross Total]])*0.15,0)</f>
        <v>140355</v>
      </c>
    </row>
    <row r="135" spans="1:2" x14ac:dyDescent="0.2">
      <c r="A135" s="6" t="s">
        <v>76</v>
      </c>
      <c r="B135" s="3">
        <f>ROUND(SUM(Sect611[[#This Row],[Gross Total]],Sect619[[#This Row],[Gross Total]])*0.15,0)</f>
        <v>5444</v>
      </c>
    </row>
    <row r="136" spans="1:2" x14ac:dyDescent="0.2">
      <c r="A136" s="6" t="s">
        <v>122</v>
      </c>
      <c r="B136" s="3">
        <f>ROUND(SUM(Sect611[[#This Row],[Gross Total]],Sect619[[#This Row],[Gross Total]])*0.15,0)</f>
        <v>110096</v>
      </c>
    </row>
    <row r="137" spans="1:2" x14ac:dyDescent="0.2">
      <c r="A137" s="6" t="s">
        <v>227</v>
      </c>
      <c r="B137" s="3">
        <f>ROUND(SUM(Sect611[[#This Row],[Gross Total]],Sect619[[#This Row],[Gross Total]])*0.15,0)</f>
        <v>113574</v>
      </c>
    </row>
    <row r="138" spans="1:2" x14ac:dyDescent="0.2">
      <c r="A138" s="6" t="s">
        <v>131</v>
      </c>
      <c r="B138" s="3">
        <f>ROUND(SUM(Sect611[[#This Row],[Gross Total]],Sect619[[#This Row],[Gross Total]])*0.15,0)</f>
        <v>7336</v>
      </c>
    </row>
    <row r="139" spans="1:2" x14ac:dyDescent="0.2">
      <c r="A139" s="6" t="s">
        <v>6</v>
      </c>
      <c r="B139" s="3">
        <f>ROUND(SUM(Sect611[[#This Row],[Gross Total]],Sect619[[#This Row],[Gross Total]])*0.15,0)</f>
        <v>51546</v>
      </c>
    </row>
    <row r="140" spans="1:2" x14ac:dyDescent="0.2">
      <c r="A140" s="6" t="s">
        <v>60</v>
      </c>
      <c r="B140" s="3">
        <f>ROUND(SUM(Sect611[[#This Row],[Gross Total]],Sect619[[#This Row],[Gross Total]])*0.15,0)</f>
        <v>94749</v>
      </c>
    </row>
    <row r="141" spans="1:2" x14ac:dyDescent="0.2">
      <c r="A141" s="6" t="s">
        <v>137</v>
      </c>
      <c r="B141" s="3">
        <f>ROUND(SUM(Sect611[[#This Row],[Gross Total]],Sect619[[#This Row],[Gross Total]])*0.15,0)</f>
        <v>12228</v>
      </c>
    </row>
    <row r="142" spans="1:2" x14ac:dyDescent="0.2">
      <c r="A142" s="6" t="s">
        <v>53</v>
      </c>
      <c r="B142" s="3">
        <f>ROUND(SUM(Sect611[[#This Row],[Gross Total]],Sect619[[#This Row],[Gross Total]])*0.15,0)</f>
        <v>318</v>
      </c>
    </row>
    <row r="143" spans="1:2" x14ac:dyDescent="0.2">
      <c r="A143" s="6" t="s">
        <v>228</v>
      </c>
      <c r="B143" s="3">
        <f>ROUND(SUM(Sect611[[#This Row],[Gross Total]],Sect619[[#This Row],[Gross Total]])*0.15,0)</f>
        <v>7177</v>
      </c>
    </row>
    <row r="144" spans="1:2" x14ac:dyDescent="0.2">
      <c r="A144" s="6" t="s">
        <v>67</v>
      </c>
      <c r="B144" s="3">
        <f>ROUND(SUM(Sect611[[#This Row],[Gross Total]],Sect619[[#This Row],[Gross Total]])*0.15,0)</f>
        <v>1283</v>
      </c>
    </row>
    <row r="145" spans="1:2" x14ac:dyDescent="0.2">
      <c r="A145" s="6" t="s">
        <v>80</v>
      </c>
      <c r="B145" s="3">
        <f>ROUND(SUM(Sect611[[#This Row],[Gross Total]],Sect619[[#This Row],[Gross Total]])*0.15,0)</f>
        <v>35871</v>
      </c>
    </row>
    <row r="146" spans="1:2" x14ac:dyDescent="0.2">
      <c r="A146" s="6" t="s">
        <v>78</v>
      </c>
      <c r="B146" s="3">
        <f>ROUND(SUM(Sect611[[#This Row],[Gross Total]],Sect619[[#This Row],[Gross Total]])*0.15,0)</f>
        <v>555</v>
      </c>
    </row>
    <row r="147" spans="1:2" x14ac:dyDescent="0.2">
      <c r="A147" s="6" t="s">
        <v>229</v>
      </c>
      <c r="B147" s="3">
        <f>ROUND(SUM(Sect611[[#This Row],[Gross Total]],Sect619[[#This Row],[Gross Total]])*0.15,0)</f>
        <v>11869</v>
      </c>
    </row>
    <row r="148" spans="1:2" x14ac:dyDescent="0.2">
      <c r="A148" s="6" t="s">
        <v>121</v>
      </c>
      <c r="B148" s="3">
        <f>ROUND(SUM(Sect611[[#This Row],[Gross Total]],Sect619[[#This Row],[Gross Total]])*0.15,0)</f>
        <v>1719768</v>
      </c>
    </row>
    <row r="149" spans="1:2" x14ac:dyDescent="0.2">
      <c r="A149" s="6" t="s">
        <v>27</v>
      </c>
      <c r="B149" s="3">
        <f>ROUND(SUM(Sect611[[#This Row],[Gross Total]],Sect619[[#This Row],[Gross Total]])*0.15,0)</f>
        <v>5367</v>
      </c>
    </row>
    <row r="150" spans="1:2" x14ac:dyDescent="0.2">
      <c r="A150" s="6" t="s">
        <v>47</v>
      </c>
      <c r="B150" s="3">
        <f>ROUND(SUM(Sect611[[#This Row],[Gross Total]],Sect619[[#This Row],[Gross Total]])*0.15,0)</f>
        <v>7476</v>
      </c>
    </row>
    <row r="151" spans="1:2" x14ac:dyDescent="0.2">
      <c r="A151" s="6" t="s">
        <v>65</v>
      </c>
      <c r="B151" s="3">
        <f>ROUND(SUM(Sect611[[#This Row],[Gross Total]],Sect619[[#This Row],[Gross Total]])*0.15,0)</f>
        <v>6296</v>
      </c>
    </row>
    <row r="152" spans="1:2" x14ac:dyDescent="0.2">
      <c r="A152" s="6" t="s">
        <v>21</v>
      </c>
      <c r="B152" s="3">
        <f>ROUND(SUM(Sect611[[#This Row],[Gross Total]],Sect619[[#This Row],[Gross Total]])*0.15,0)</f>
        <v>31255</v>
      </c>
    </row>
    <row r="153" spans="1:2" x14ac:dyDescent="0.2">
      <c r="A153" s="6" t="s">
        <v>31</v>
      </c>
      <c r="B153" s="3">
        <f>ROUND(SUM(Sect611[[#This Row],[Gross Total]],Sect619[[#This Row],[Gross Total]])*0.15,0)</f>
        <v>214135</v>
      </c>
    </row>
    <row r="154" spans="1:2" x14ac:dyDescent="0.2">
      <c r="A154" s="6" t="s">
        <v>41</v>
      </c>
      <c r="B154" s="3">
        <f>ROUND(SUM(Sect611[[#This Row],[Gross Total]],Sect619[[#This Row],[Gross Total]])*0.15,0)</f>
        <v>26760</v>
      </c>
    </row>
    <row r="155" spans="1:2" x14ac:dyDescent="0.2">
      <c r="A155" s="6" t="s">
        <v>123</v>
      </c>
      <c r="B155" s="3">
        <f>ROUND(SUM(Sect611[[#This Row],[Gross Total]],Sect619[[#This Row],[Gross Total]])*0.15,0)</f>
        <v>354215</v>
      </c>
    </row>
    <row r="156" spans="1:2" x14ac:dyDescent="0.2">
      <c r="A156" s="6" t="s">
        <v>39</v>
      </c>
      <c r="B156" s="3">
        <f>ROUND(SUM(Sect611[[#This Row],[Gross Total]],Sect619[[#This Row],[Gross Total]])*0.15,0)</f>
        <v>15033</v>
      </c>
    </row>
    <row r="157" spans="1:2" x14ac:dyDescent="0.2">
      <c r="A157" s="6" t="s">
        <v>128</v>
      </c>
      <c r="B157" s="3">
        <f>ROUND(SUM(Sect611[[#This Row],[Gross Total]],Sect619[[#This Row],[Gross Total]])*0.15,0)</f>
        <v>13552</v>
      </c>
    </row>
    <row r="158" spans="1:2" x14ac:dyDescent="0.2">
      <c r="A158" s="6" t="s">
        <v>64</v>
      </c>
      <c r="B158" s="3">
        <f>ROUND(SUM(Sect611[[#This Row],[Gross Total]],Sect619[[#This Row],[Gross Total]])*0.15,0)</f>
        <v>38365</v>
      </c>
    </row>
    <row r="159" spans="1:2" x14ac:dyDescent="0.2">
      <c r="A159" s="6" t="s">
        <v>115</v>
      </c>
      <c r="B159" s="3">
        <f>ROUND(SUM(Sect611[[#This Row],[Gross Total]],Sect619[[#This Row],[Gross Total]])*0.15,0)</f>
        <v>1346483</v>
      </c>
    </row>
    <row r="160" spans="1:2" x14ac:dyDescent="0.2">
      <c r="A160" s="6" t="s">
        <v>99</v>
      </c>
      <c r="B160" s="3">
        <f>ROUND(SUM(Sect611[[#This Row],[Gross Total]],Sect619[[#This Row],[Gross Total]])*0.15,0)</f>
        <v>108443</v>
      </c>
    </row>
    <row r="161" spans="1:2" x14ac:dyDescent="0.2">
      <c r="A161" s="6" t="s">
        <v>19</v>
      </c>
      <c r="B161" s="3">
        <f>ROUND(SUM(Sect611[[#This Row],[Gross Total]],Sect619[[#This Row],[Gross Total]])*0.15,0)</f>
        <v>69387</v>
      </c>
    </row>
    <row r="162" spans="1:2" x14ac:dyDescent="0.2">
      <c r="A162" s="6" t="s">
        <v>98</v>
      </c>
      <c r="B162" s="3">
        <f>ROUND(SUM(Sect611[[#This Row],[Gross Total]],Sect619[[#This Row],[Gross Total]])*0.15,0)</f>
        <v>57912</v>
      </c>
    </row>
    <row r="163" spans="1:2" x14ac:dyDescent="0.2">
      <c r="A163" s="6" t="s">
        <v>18</v>
      </c>
      <c r="B163" s="3">
        <f>ROUND(SUM(Sect611[[#This Row],[Gross Total]],Sect619[[#This Row],[Gross Total]])*0.15,0)</f>
        <v>52997</v>
      </c>
    </row>
    <row r="164" spans="1:2" x14ac:dyDescent="0.2">
      <c r="A164" s="6" t="s">
        <v>166</v>
      </c>
      <c r="B164" s="3">
        <f>ROUND(SUM(Sect611[[#This Row],[Gross Total]],Sect619[[#This Row],[Gross Total]])*0.15,0)</f>
        <v>31838</v>
      </c>
    </row>
    <row r="165" spans="1:2" x14ac:dyDescent="0.2">
      <c r="A165" s="6" t="s">
        <v>230</v>
      </c>
      <c r="B165" s="3">
        <f>ROUND(SUM(Sect611[[#This Row],[Gross Total]],Sect619[[#This Row],[Gross Total]])*0.15,0)</f>
        <v>9777</v>
      </c>
    </row>
    <row r="166" spans="1:2" x14ac:dyDescent="0.2">
      <c r="A166" s="6" t="s">
        <v>156</v>
      </c>
      <c r="B166" s="3">
        <f>ROUND(SUM(Sect611[[#This Row],[Gross Total]],Sect619[[#This Row],[Gross Total]])*0.15,0)</f>
        <v>128605</v>
      </c>
    </row>
    <row r="167" spans="1:2" x14ac:dyDescent="0.2">
      <c r="A167" s="6" t="s">
        <v>111</v>
      </c>
      <c r="B167" s="3">
        <f>ROUND(SUM(Sect611[[#This Row],[Gross Total]],Sect619[[#This Row],[Gross Total]])*0.15,0)</f>
        <v>108083</v>
      </c>
    </row>
    <row r="168" spans="1:2" x14ac:dyDescent="0.2">
      <c r="A168" s="6" t="s">
        <v>32</v>
      </c>
      <c r="B168" s="3">
        <f>ROUND(SUM(Sect611[[#This Row],[Gross Total]],Sect619[[#This Row],[Gross Total]])*0.15,0)</f>
        <v>33755</v>
      </c>
    </row>
    <row r="169" spans="1:2" x14ac:dyDescent="0.2">
      <c r="A169" s="6" t="s">
        <v>93</v>
      </c>
      <c r="B169" s="3">
        <f>ROUND(SUM(Sect611[[#This Row],[Gross Total]],Sect619[[#This Row],[Gross Total]])*0.15,0)</f>
        <v>46855</v>
      </c>
    </row>
    <row r="170" spans="1:2" x14ac:dyDescent="0.2">
      <c r="A170" s="6" t="s">
        <v>59</v>
      </c>
      <c r="B170" s="3">
        <f>ROUND(SUM(Sect611[[#This Row],[Gross Total]],Sect619[[#This Row],[Gross Total]])*0.15,0)</f>
        <v>609</v>
      </c>
    </row>
    <row r="171" spans="1:2" x14ac:dyDescent="0.2">
      <c r="A171" s="6" t="s">
        <v>231</v>
      </c>
      <c r="B171" s="3">
        <f>ROUND(SUM(Sect611[[#This Row],[Gross Total]],Sect619[[#This Row],[Gross Total]])*0.15,0)</f>
        <v>99252</v>
      </c>
    </row>
    <row r="172" spans="1:2" x14ac:dyDescent="0.2">
      <c r="A172" s="6" t="s">
        <v>35</v>
      </c>
      <c r="B172" s="3">
        <f>ROUND(SUM(Sect611[[#This Row],[Gross Total]],Sect619[[#This Row],[Gross Total]])*0.15,0)</f>
        <v>58581</v>
      </c>
    </row>
    <row r="173" spans="1:2" x14ac:dyDescent="0.2">
      <c r="A173" s="6" t="s">
        <v>232</v>
      </c>
      <c r="B173" s="3">
        <f>ROUND(SUM(Sect611[[#This Row],[Gross Total]],Sect619[[#This Row],[Gross Total]])*0.15,0)</f>
        <v>11243</v>
      </c>
    </row>
    <row r="174" spans="1:2" x14ac:dyDescent="0.2">
      <c r="A174" s="6" t="s">
        <v>158</v>
      </c>
      <c r="B174" s="3">
        <f>ROUND(SUM(Sect611[[#This Row],[Gross Total]],Sect619[[#This Row],[Gross Total]])*0.15,0)</f>
        <v>1654</v>
      </c>
    </row>
    <row r="175" spans="1:2" x14ac:dyDescent="0.2">
      <c r="A175" s="6" t="s">
        <v>82</v>
      </c>
      <c r="B175" s="3">
        <f>ROUND(SUM(Sect611[[#This Row],[Gross Total]],Sect619[[#This Row],[Gross Total]])*0.15,0)</f>
        <v>371646</v>
      </c>
    </row>
    <row r="176" spans="1:2" x14ac:dyDescent="0.2">
      <c r="A176" s="6" t="s">
        <v>23</v>
      </c>
      <c r="B176" s="3">
        <f>ROUND(SUM(Sect611[[#This Row],[Gross Total]],Sect619[[#This Row],[Gross Total]])*0.15,0)</f>
        <v>102841</v>
      </c>
    </row>
    <row r="177" spans="1:2" x14ac:dyDescent="0.2">
      <c r="A177" s="6" t="s">
        <v>117</v>
      </c>
      <c r="B177" s="3">
        <f>ROUND(SUM(Sect611[[#This Row],[Gross Total]],Sect619[[#This Row],[Gross Total]])*0.15,0)</f>
        <v>9197</v>
      </c>
    </row>
    <row r="178" spans="1:2" x14ac:dyDescent="0.2">
      <c r="A178" s="6" t="s">
        <v>139</v>
      </c>
      <c r="B178" s="3">
        <f>ROUND(SUM(Sect611[[#This Row],[Gross Total]],Sect619[[#This Row],[Gross Total]])*0.15,0)</f>
        <v>16871</v>
      </c>
    </row>
    <row r="179" spans="1:2" x14ac:dyDescent="0.2">
      <c r="A179" s="6" t="s">
        <v>55</v>
      </c>
      <c r="B179" s="3">
        <f>ROUND(SUM(Sect611[[#This Row],[Gross Total]],Sect619[[#This Row],[Gross Total]])*0.15,0)</f>
        <v>14476</v>
      </c>
    </row>
    <row r="180" spans="1:2" x14ac:dyDescent="0.2">
      <c r="A180" s="6" t="s">
        <v>43</v>
      </c>
      <c r="B180" s="3">
        <f>ROUND(SUM(Sect611[[#This Row],[Gross Total]],Sect619[[#This Row],[Gross Total]])*0.15,0)</f>
        <v>46850</v>
      </c>
    </row>
    <row r="181" spans="1:2" x14ac:dyDescent="0.2">
      <c r="A181" s="6" t="s">
        <v>97</v>
      </c>
      <c r="B181" s="3">
        <f>ROUND(SUM(Sect611[[#This Row],[Gross Total]],Sect619[[#This Row],[Gross Total]])*0.15,0)</f>
        <v>85007</v>
      </c>
    </row>
    <row r="182" spans="1:2" x14ac:dyDescent="0.2">
      <c r="A182" s="6" t="s">
        <v>233</v>
      </c>
      <c r="B182" s="3">
        <f>ROUND(SUM(Sect611[[#This Row],[Gross Total]],Sect619[[#This Row],[Gross Total]])*0.15,0)</f>
        <v>188289</v>
      </c>
    </row>
    <row r="183" spans="1:2" x14ac:dyDescent="0.2">
      <c r="A183" s="6" t="s">
        <v>154</v>
      </c>
      <c r="B183" s="3">
        <f>ROUND(SUM(Sect611[[#This Row],[Gross Total]],Sect619[[#This Row],[Gross Total]])*0.15,0)</f>
        <v>360638</v>
      </c>
    </row>
    <row r="184" spans="1:2" x14ac:dyDescent="0.2">
      <c r="A184" s="6" t="s">
        <v>133</v>
      </c>
      <c r="B184" s="3">
        <f>ROUND(SUM(Sect611[[#This Row],[Gross Total]],Sect619[[#This Row],[Gross Total]])*0.15,0)</f>
        <v>77373</v>
      </c>
    </row>
    <row r="185" spans="1:2" x14ac:dyDescent="0.2">
      <c r="A185" s="6" t="s">
        <v>149</v>
      </c>
      <c r="B185" s="3">
        <f>ROUND(SUM(Sect611[[#This Row],[Gross Total]],Sect619[[#This Row],[Gross Total]])*0.15,0)</f>
        <v>2063</v>
      </c>
    </row>
    <row r="186" spans="1:2" x14ac:dyDescent="0.2">
      <c r="A186" s="6" t="s">
        <v>234</v>
      </c>
      <c r="B186" s="3">
        <f>ROUND(SUM(Sect611[[#This Row],[Gross Total]],Sect619[[#This Row],[Gross Total]])*0.15,0)</f>
        <v>4391</v>
      </c>
    </row>
    <row r="187" spans="1:2" x14ac:dyDescent="0.2">
      <c r="A187" s="6" t="s">
        <v>235</v>
      </c>
      <c r="B187" s="3">
        <f>ROUND(SUM(Sect611[[#This Row],[Gross Total]],Sect619[[#This Row],[Gross Total]])*0.15,0)</f>
        <v>43901</v>
      </c>
    </row>
    <row r="188" spans="1:2" x14ac:dyDescent="0.2">
      <c r="A188" s="6" t="s">
        <v>141</v>
      </c>
      <c r="B188" s="3">
        <f>ROUND(SUM(Sect611[[#This Row],[Gross Total]],Sect619[[#This Row],[Gross Total]])*0.15,0)</f>
        <v>12998</v>
      </c>
    </row>
    <row r="189" spans="1:2" x14ac:dyDescent="0.2">
      <c r="A189" s="6" t="s">
        <v>109</v>
      </c>
      <c r="B189" s="3">
        <f>ROUND(SUM(Sect611[[#This Row],[Gross Total]],Sect619[[#This Row],[Gross Total]])*0.15,0)</f>
        <v>29658</v>
      </c>
    </row>
    <row r="190" spans="1:2" x14ac:dyDescent="0.2">
      <c r="A190" s="6" t="s">
        <v>22</v>
      </c>
      <c r="B190" s="3">
        <f>ROUND(SUM(Sect611[[#This Row],[Gross Total]],Sect619[[#This Row],[Gross Total]])*0.15,0)</f>
        <v>21675</v>
      </c>
    </row>
    <row r="191" spans="1:2" x14ac:dyDescent="0.2">
      <c r="A191" s="6" t="s">
        <v>147</v>
      </c>
      <c r="B191" s="3">
        <f>ROUND(SUM(Sect611[[#This Row],[Gross Total]],Sect619[[#This Row],[Gross Total]])*0.15,0)</f>
        <v>9513</v>
      </c>
    </row>
    <row r="192" spans="1:2" x14ac:dyDescent="0.2">
      <c r="A192" s="6" t="s">
        <v>236</v>
      </c>
      <c r="B192" s="3">
        <f>ROUND(SUM(Sect611[[#This Row],[Gross Total]],Sect619[[#This Row],[Gross Total]])*0.15,0)</f>
        <v>33221</v>
      </c>
    </row>
    <row r="193" spans="1:2" x14ac:dyDescent="0.2">
      <c r="A193" s="6" t="s">
        <v>237</v>
      </c>
      <c r="B193" s="3">
        <f>ROUND(SUM(Sect611[[#This Row],[Gross Total]],Sect619[[#This Row],[Gross Total]])*0.15,0)</f>
        <v>261990</v>
      </c>
    </row>
    <row r="194" spans="1:2" x14ac:dyDescent="0.2">
      <c r="A194" s="6" t="s">
        <v>164</v>
      </c>
      <c r="B194" s="3">
        <f>ROUND(SUM(Sect611[[#This Row],[Gross Total]],Sect619[[#This Row],[Gross Total]])*0.15,0)</f>
        <v>38311</v>
      </c>
    </row>
    <row r="195" spans="1:2" x14ac:dyDescent="0.2">
      <c r="A195" s="6" t="s">
        <v>42</v>
      </c>
      <c r="B195" s="3">
        <f>ROUND(SUM(Sect611[[#This Row],[Gross Total]],Sect619[[#This Row],[Gross Total]])*0.15,0)</f>
        <v>52307</v>
      </c>
    </row>
    <row r="196" spans="1:2" x14ac:dyDescent="0.2">
      <c r="A196" s="6" t="s">
        <v>119</v>
      </c>
      <c r="B196" s="3">
        <f>ROUND(SUM(Sect611[[#This Row],[Gross Total]],Sect619[[#This Row],[Gross Total]])*0.15,0)</f>
        <v>162024</v>
      </c>
    </row>
    <row r="197" spans="1:2" x14ac:dyDescent="0.2">
      <c r="A197" s="6" t="s">
        <v>238</v>
      </c>
      <c r="B197" s="3">
        <f>ROUND(SUM(Sect611[[#This Row],[Gross Total]],Sect619[[#This Row],[Gross Total]])*0.15,0)</f>
        <v>37234</v>
      </c>
    </row>
    <row r="198" spans="1:2" x14ac:dyDescent="0.2">
      <c r="A198" s="6" t="s">
        <v>37</v>
      </c>
      <c r="B198" s="3">
        <f>ROUND(SUM(Sect611[[#This Row],[Gross Total]],Sect619[[#This Row],[Gross Total]])*0.15,0)</f>
        <v>10671</v>
      </c>
    </row>
    <row r="199" spans="1:2" x14ac:dyDescent="0.2">
      <c r="A199" s="6" t="s">
        <v>239</v>
      </c>
      <c r="B199" s="3">
        <f>ROUND(SUM(Sect611[[#This Row],[Gross Total]],Sect619[[#This Row],[Gross Total]])*0.15,0)</f>
        <v>7370</v>
      </c>
    </row>
    <row r="200" spans="1:2" x14ac:dyDescent="0.2">
      <c r="A200" s="6" t="s">
        <v>240</v>
      </c>
      <c r="B200" s="3">
        <f>ROUND(SUM(Sect611[[#This Row],[Gross Total]],Sect619[[#This Row],[Gross Total]])*0.15,0)</f>
        <v>39439</v>
      </c>
    </row>
    <row r="201" spans="1:2" x14ac:dyDescent="0.2">
      <c r="A201" s="6" t="s">
        <v>241</v>
      </c>
      <c r="B201" s="3">
        <f>ROUND(SUM(Sect611[[#This Row],[Gross Total]],Sect619[[#This Row],[Gross Total]])*0.15,0)</f>
        <v>5877</v>
      </c>
    </row>
    <row r="202" spans="1:2" x14ac:dyDescent="0.2">
      <c r="A202" s="6" t="s">
        <v>182</v>
      </c>
      <c r="B202" s="3">
        <f>ROUND(SUM(Sect611[[#This Row],[Gross Total]],Sect619[[#This Row],[Gross Total]])*0.15,0)</f>
        <v>3209</v>
      </c>
    </row>
    <row r="203" spans="1:2" s="8" customFormat="1" x14ac:dyDescent="0.2">
      <c r="A203" s="6" t="s">
        <v>184</v>
      </c>
      <c r="B203" s="4">
        <f>SUBTOTAL(109,OtherAmts[Maximum CEIS Reg Awd])</f>
        <v>19252653</v>
      </c>
    </row>
    <row r="204" spans="1:2" hidden="1" x14ac:dyDescent="0.2">
      <c r="A204" s="8"/>
      <c r="B204" s="8"/>
    </row>
  </sheetData>
  <sheetProtection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B9A579-4CF0-49FB-8A9B-CE081B3E0AF9}"/>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2A3B5BEF-FC36-4E83-BEB9-D92DDCA58189}">
  <ds:schemaRefs>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ef311220-9bdc-47cc-8c56-c8c341bf2bda"/>
    <ds:schemaRef ds:uri="4566dc66-dbdb-403a-b527-9f9b721c35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Section 611 Awards</vt:lpstr>
      <vt:lpstr>Section 619 Awards</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2021 IDEA Flow-Through Estimates</dc:title>
  <dc:subject/>
  <dc:creator>Oregon Department of Education</dc:creator>
  <cp:keywords>IDEA; Flow-through;</cp:keywords>
  <dc:description/>
  <cp:lastModifiedBy>"FoutchJ"</cp:lastModifiedBy>
  <cp:revision/>
  <cp:lastPrinted>2019-07-08T21:12:13Z</cp:lastPrinted>
  <dcterms:created xsi:type="dcterms:W3CDTF">2019-04-16T19:55:58Z</dcterms:created>
  <dcterms:modified xsi:type="dcterms:W3CDTF">2022-04-22T17:52:26Z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