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codeName="ThisWorkbook"/>
  <mc:AlternateContent xmlns:mc="http://schemas.openxmlformats.org/markup-compatibility/2006">
    <mc:Choice Requires="x15">
      <x15ac:absPath xmlns:x15ac="http://schemas.microsoft.com/office/spreadsheetml/2010/11/ac" url="I:\~web stuff\idea allocatios\"/>
    </mc:Choice>
  </mc:AlternateContent>
  <xr:revisionPtr revIDLastSave="0" documentId="8_{DB9E6B96-4031-402C-AE50-20B7AEAB0F06}" xr6:coauthVersionLast="47" xr6:coauthVersionMax="47" xr10:uidLastSave="{00000000-0000-0000-0000-000000000000}"/>
  <bookViews>
    <workbookView xWindow="-110" yWindow="-110" windowWidth="22780" windowHeight="14660" xr2:uid="{2814F526-0558-4AD5-9A05-BD7C712A0844}"/>
  </bookViews>
  <sheets>
    <sheet name="Information" sheetId="4" r:id="rId1"/>
    <sheet name="Section 611 Awards" sheetId="15" r:id="rId2"/>
    <sheet name="Section 619 Awards" sheetId="18" r:id="rId3"/>
    <sheet name="Program Awards" sheetId="13" r:id="rId4"/>
  </sheets>
  <definedNames>
    <definedName name="_xlnm.Print_Area" localSheetId="0">Information!$B:$B</definedName>
    <definedName name="_xlnm.Print_Titles" localSheetId="0">Information!$1:$1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6" i="13" l="1"/>
  <c r="M21" i="18" l="1"/>
  <c r="M66" i="18"/>
  <c r="N120" i="18"/>
  <c r="M41" i="15"/>
  <c r="M26" i="18"/>
  <c r="N127" i="18"/>
  <c r="N124" i="18"/>
  <c r="N62" i="18"/>
  <c r="N196" i="18"/>
  <c r="M121" i="15"/>
  <c r="N54" i="18"/>
  <c r="N59" i="18"/>
  <c r="M59" i="18"/>
  <c r="N147" i="18" l="1"/>
  <c r="M25" i="15"/>
  <c r="M147" i="18"/>
  <c r="M120" i="18"/>
  <c r="M178" i="15"/>
  <c r="N178" i="15"/>
  <c r="N159" i="18"/>
  <c r="N25" i="15"/>
  <c r="M74" i="15"/>
  <c r="M91" i="18"/>
  <c r="M38" i="18"/>
  <c r="M126" i="18"/>
  <c r="M70" i="18"/>
  <c r="N29" i="18"/>
  <c r="M132" i="18"/>
  <c r="N33" i="15"/>
  <c r="N32" i="15"/>
  <c r="N171" i="18"/>
  <c r="N145" i="15"/>
  <c r="M64" i="18"/>
  <c r="M115" i="18"/>
  <c r="B6" i="13"/>
  <c r="D6" i="13" s="1"/>
  <c r="N66" i="15"/>
  <c r="N41" i="15"/>
  <c r="M183" i="18"/>
  <c r="N122" i="18"/>
  <c r="N74" i="15"/>
  <c r="N181" i="18"/>
  <c r="M37" i="18"/>
  <c r="N97" i="18"/>
  <c r="M31" i="18"/>
  <c r="N187" i="15"/>
  <c r="N153" i="15"/>
  <c r="N31" i="18"/>
  <c r="M130" i="18"/>
  <c r="M187" i="15"/>
  <c r="M194" i="18"/>
  <c r="M153" i="18"/>
  <c r="M137" i="18"/>
  <c r="N137" i="18"/>
  <c r="M33" i="18"/>
  <c r="N153" i="18"/>
  <c r="N199" i="15"/>
  <c r="N89" i="18"/>
  <c r="N157" i="18"/>
  <c r="M89" i="18"/>
  <c r="M68" i="18"/>
  <c r="N113" i="18"/>
  <c r="M113" i="18"/>
  <c r="M29" i="18"/>
  <c r="M195" i="18"/>
  <c r="N39" i="15"/>
  <c r="M39" i="15"/>
  <c r="M168" i="18"/>
  <c r="N70" i="18"/>
  <c r="N195" i="18"/>
  <c r="N168" i="18"/>
  <c r="N68" i="18"/>
  <c r="N183" i="18"/>
  <c r="M127" i="18"/>
  <c r="M62" i="18"/>
  <c r="N37" i="18"/>
  <c r="M61" i="18"/>
  <c r="M23" i="18"/>
  <c r="N23" i="18"/>
  <c r="M108" i="15"/>
  <c r="N108" i="15"/>
  <c r="N93" i="18"/>
  <c r="M181" i="18"/>
  <c r="M97" i="18"/>
  <c r="M93" i="18"/>
  <c r="N176" i="15"/>
  <c r="M33" i="15"/>
  <c r="M32" i="15"/>
  <c r="N132" i="18"/>
  <c r="N194" i="18"/>
  <c r="M176" i="15"/>
  <c r="M153" i="15"/>
  <c r="M199" i="15"/>
  <c r="N99" i="18"/>
  <c r="N130" i="18"/>
  <c r="M44" i="18"/>
  <c r="N33" i="18"/>
  <c r="M99" i="18"/>
  <c r="N44" i="18"/>
  <c r="M171" i="18"/>
  <c r="M88" i="15"/>
  <c r="N88" i="15"/>
  <c r="N117" i="18"/>
  <c r="N104" i="15"/>
  <c r="M128" i="18"/>
  <c r="M117" i="18"/>
  <c r="M104" i="15"/>
  <c r="N128" i="18"/>
  <c r="N91" i="18"/>
  <c r="N38" i="18"/>
  <c r="N126" i="18"/>
  <c r="N26" i="18"/>
  <c r="N151" i="18"/>
  <c r="N47" i="18"/>
  <c r="M151" i="18"/>
  <c r="M47" i="18"/>
  <c r="M87" i="18"/>
  <c r="M66" i="15"/>
  <c r="M122" i="18"/>
  <c r="N87" i="18"/>
  <c r="M145" i="15"/>
  <c r="N64" i="18"/>
  <c r="M81" i="15"/>
  <c r="N81" i="15"/>
  <c r="N201" i="15"/>
  <c r="M201" i="15"/>
  <c r="N107" i="18"/>
  <c r="M107" i="18"/>
  <c r="N140" i="15"/>
  <c r="M140" i="15"/>
  <c r="M34" i="15"/>
  <c r="N34" i="15"/>
  <c r="N40" i="15"/>
  <c r="M40" i="15"/>
  <c r="N191" i="15"/>
  <c r="M191" i="15"/>
  <c r="M18" i="15"/>
  <c r="N18" i="15"/>
  <c r="N27" i="18"/>
  <c r="M27" i="18"/>
  <c r="M46" i="15"/>
  <c r="N46" i="15"/>
  <c r="M11" i="15"/>
  <c r="N11" i="15"/>
  <c r="M12" i="15"/>
  <c r="N12" i="15"/>
  <c r="N116" i="18"/>
  <c r="M116" i="18"/>
  <c r="N134" i="18"/>
  <c r="M134" i="18"/>
  <c r="M101" i="18"/>
  <c r="N101" i="18"/>
  <c r="M55" i="18"/>
  <c r="N55" i="18"/>
  <c r="N35" i="15"/>
  <c r="M35" i="15"/>
  <c r="N81" i="18"/>
  <c r="M81" i="18"/>
  <c r="M184" i="18"/>
  <c r="N184" i="18"/>
  <c r="M23" i="15"/>
  <c r="N23" i="15"/>
  <c r="M144" i="18"/>
  <c r="N144" i="18"/>
  <c r="M195" i="15"/>
  <c r="N195" i="15"/>
  <c r="M5" i="15"/>
  <c r="N5" i="15"/>
  <c r="M119" i="15"/>
  <c r="N119" i="15"/>
  <c r="N82" i="15"/>
  <c r="M82" i="15"/>
  <c r="M49" i="18"/>
  <c r="N49" i="18"/>
  <c r="N111" i="18"/>
  <c r="M111" i="18"/>
  <c r="M67" i="15"/>
  <c r="N67" i="15"/>
  <c r="M125" i="18"/>
  <c r="N125" i="18"/>
  <c r="M129" i="18"/>
  <c r="N129" i="18"/>
  <c r="N174" i="18"/>
  <c r="M174" i="18"/>
  <c r="M9" i="15"/>
  <c r="N9" i="15"/>
  <c r="N65" i="15"/>
  <c r="M65" i="15"/>
  <c r="M10" i="18"/>
  <c r="N10" i="18"/>
  <c r="M8" i="18"/>
  <c r="N8" i="18"/>
  <c r="N56" i="15"/>
  <c r="M56" i="15"/>
  <c r="M69" i="18"/>
  <c r="N69" i="18"/>
  <c r="M200" i="15"/>
  <c r="N200" i="15"/>
  <c r="N80" i="15"/>
  <c r="M80" i="15"/>
  <c r="N45" i="15"/>
  <c r="M45" i="15"/>
  <c r="M53" i="18"/>
  <c r="N53" i="18"/>
  <c r="M152" i="15"/>
  <c r="N152" i="15"/>
  <c r="M25" i="18"/>
  <c r="N25" i="18"/>
  <c r="M47" i="15"/>
  <c r="N47" i="15"/>
  <c r="N102" i="15"/>
  <c r="M102" i="15"/>
  <c r="N186" i="15"/>
  <c r="M186" i="15"/>
  <c r="M178" i="18"/>
  <c r="N178" i="18"/>
  <c r="N56" i="18"/>
  <c r="M56" i="18"/>
  <c r="N128" i="15"/>
  <c r="M128" i="15"/>
  <c r="M44" i="15"/>
  <c r="N44" i="15"/>
  <c r="M176" i="18"/>
  <c r="N176" i="18"/>
  <c r="N117" i="15"/>
  <c r="M117" i="15"/>
  <c r="M170" i="15"/>
  <c r="N170" i="15"/>
  <c r="M114" i="15"/>
  <c r="N114" i="15"/>
  <c r="N193" i="15"/>
  <c r="M193" i="15"/>
  <c r="M138" i="15"/>
  <c r="N138" i="15"/>
  <c r="M36" i="15"/>
  <c r="N36" i="15"/>
  <c r="N30" i="18"/>
  <c r="M30" i="18"/>
  <c r="N74" i="18"/>
  <c r="M74" i="18"/>
  <c r="M192" i="18"/>
  <c r="N192" i="18"/>
  <c r="M188" i="15"/>
  <c r="N188" i="15"/>
  <c r="M155" i="15"/>
  <c r="N155" i="15"/>
  <c r="M79" i="18"/>
  <c r="N79" i="18"/>
  <c r="N109" i="18"/>
  <c r="M109" i="18"/>
  <c r="N73" i="18"/>
  <c r="M73" i="18"/>
  <c r="N133" i="18"/>
  <c r="M133" i="18"/>
  <c r="M3" i="15"/>
  <c r="N3" i="15"/>
  <c r="M158" i="15"/>
  <c r="N158" i="15"/>
  <c r="M51" i="18"/>
  <c r="N51" i="18"/>
  <c r="N6" i="15"/>
  <c r="M6" i="15"/>
  <c r="N202" i="18"/>
  <c r="M202" i="18"/>
  <c r="N126" i="15"/>
  <c r="M126" i="15"/>
  <c r="M131" i="15"/>
  <c r="N131" i="15"/>
  <c r="M64" i="15"/>
  <c r="N64" i="15"/>
  <c r="M120" i="15"/>
  <c r="N120" i="15"/>
  <c r="N138" i="18"/>
  <c r="M138" i="18"/>
  <c r="M165" i="18"/>
  <c r="N165" i="18"/>
  <c r="N198" i="18"/>
  <c r="M198" i="18"/>
  <c r="M94" i="18"/>
  <c r="N94" i="18"/>
  <c r="M3" i="18"/>
  <c r="N3" i="18"/>
  <c r="N134" i="15"/>
  <c r="M134" i="15"/>
  <c r="N146" i="15"/>
  <c r="M146" i="15"/>
  <c r="M65" i="18"/>
  <c r="N65" i="18"/>
  <c r="N7" i="18"/>
  <c r="M7" i="18"/>
  <c r="N127" i="15"/>
  <c r="M127" i="15"/>
  <c r="M93" i="15"/>
  <c r="N93" i="15"/>
  <c r="M115" i="15"/>
  <c r="N115" i="15"/>
  <c r="N175" i="18"/>
  <c r="M175" i="18"/>
  <c r="M101" i="15"/>
  <c r="N101" i="15"/>
  <c r="M162" i="18"/>
  <c r="N162" i="18"/>
  <c r="M132" i="15"/>
  <c r="N132" i="15"/>
  <c r="N186" i="18"/>
  <c r="M186" i="18"/>
  <c r="M169" i="18"/>
  <c r="N169" i="18"/>
  <c r="N83" i="18"/>
  <c r="M83" i="18"/>
  <c r="N82" i="18"/>
  <c r="M82" i="18"/>
  <c r="M155" i="18"/>
  <c r="N155" i="18"/>
  <c r="N180" i="18"/>
  <c r="M180" i="18"/>
  <c r="M99" i="15"/>
  <c r="N99" i="15"/>
  <c r="N180" i="15"/>
  <c r="M180" i="15"/>
  <c r="M130" i="15"/>
  <c r="N130" i="15"/>
  <c r="N19" i="15"/>
  <c r="M19" i="15"/>
  <c r="M118" i="15"/>
  <c r="N118" i="15"/>
  <c r="M168" i="15"/>
  <c r="N168" i="15"/>
  <c r="M77" i="18"/>
  <c r="N77" i="18"/>
  <c r="N179" i="18"/>
  <c r="M179" i="18"/>
  <c r="M136" i="18"/>
  <c r="N136" i="18"/>
  <c r="M174" i="15"/>
  <c r="N174" i="15"/>
  <c r="M86" i="15"/>
  <c r="N86" i="15"/>
  <c r="N17" i="18"/>
  <c r="M17" i="18"/>
  <c r="N119" i="18"/>
  <c r="M119" i="18"/>
  <c r="N172" i="15"/>
  <c r="M172" i="15"/>
  <c r="M106" i="15"/>
  <c r="N106" i="15"/>
  <c r="N170" i="18"/>
  <c r="M170" i="18"/>
  <c r="N131" i="18"/>
  <c r="M131" i="18"/>
  <c r="M200" i="18"/>
  <c r="N200" i="18"/>
  <c r="M83" i="15"/>
  <c r="N83" i="15"/>
  <c r="N71" i="18"/>
  <c r="M71" i="18"/>
  <c r="N79" i="15"/>
  <c r="M79" i="15"/>
  <c r="N60" i="15"/>
  <c r="M60" i="15"/>
  <c r="M32" i="18"/>
  <c r="N32" i="18"/>
  <c r="N88" i="18"/>
  <c r="M88" i="18"/>
  <c r="M75" i="18"/>
  <c r="N75" i="18"/>
  <c r="M17" i="15"/>
  <c r="N17" i="15"/>
  <c r="N34" i="18"/>
  <c r="M34" i="18"/>
  <c r="N13" i="15"/>
  <c r="M13" i="15"/>
  <c r="M21" i="15"/>
  <c r="N21" i="15"/>
  <c r="M9" i="18"/>
  <c r="N9" i="18"/>
  <c r="M50" i="18"/>
  <c r="N50" i="18"/>
  <c r="N150" i="15"/>
  <c r="M150" i="15"/>
  <c r="M5" i="18"/>
  <c r="N5" i="18"/>
  <c r="N142" i="15"/>
  <c r="M142" i="15"/>
  <c r="N185" i="18"/>
  <c r="M185" i="18"/>
  <c r="M165" i="15"/>
  <c r="N165" i="15"/>
  <c r="N141" i="18"/>
  <c r="M141" i="18"/>
  <c r="N76" i="18"/>
  <c r="M76" i="18"/>
  <c r="N105" i="15"/>
  <c r="M105" i="15"/>
  <c r="M142" i="18"/>
  <c r="N142" i="18"/>
  <c r="N177" i="15"/>
  <c r="M177" i="15"/>
  <c r="N191" i="18"/>
  <c r="M191" i="18"/>
  <c r="N147" i="15"/>
  <c r="M147" i="15"/>
  <c r="N143" i="15"/>
  <c r="M143" i="15"/>
  <c r="N71" i="15"/>
  <c r="M71" i="15"/>
  <c r="M94" i="15"/>
  <c r="N94" i="15"/>
  <c r="N67" i="18"/>
  <c r="M67" i="18"/>
  <c r="M197" i="18"/>
  <c r="N197" i="18"/>
  <c r="N150" i="18"/>
  <c r="M150" i="18"/>
  <c r="N45" i="18"/>
  <c r="M45" i="18"/>
  <c r="M43" i="15"/>
  <c r="N43" i="15"/>
  <c r="N105" i="18"/>
  <c r="M105" i="18"/>
  <c r="M69" i="15"/>
  <c r="N69" i="15"/>
  <c r="M31" i="15"/>
  <c r="N31" i="15"/>
  <c r="M89" i="15"/>
  <c r="N89" i="15"/>
  <c r="M172" i="18"/>
  <c r="N172" i="18"/>
  <c r="M167" i="15"/>
  <c r="N167" i="15"/>
  <c r="M77" i="15"/>
  <c r="N77" i="15"/>
  <c r="N12" i="18"/>
  <c r="M12" i="18"/>
  <c r="N49" i="15"/>
  <c r="M49" i="15"/>
  <c r="N146" i="18"/>
  <c r="M146" i="18"/>
  <c r="N36" i="18"/>
  <c r="M36" i="18"/>
  <c r="N182" i="15"/>
  <c r="M182" i="15"/>
  <c r="M13" i="18"/>
  <c r="N13" i="18"/>
  <c r="M140" i="18"/>
  <c r="N140" i="18"/>
  <c r="N85" i="18"/>
  <c r="M85" i="18"/>
  <c r="M198" i="15"/>
  <c r="N198" i="15"/>
  <c r="M112" i="18"/>
  <c r="N112" i="18"/>
  <c r="M14" i="15"/>
  <c r="N14" i="15"/>
  <c r="M97" i="15"/>
  <c r="N97" i="15"/>
  <c r="N95" i="15"/>
  <c r="M95" i="15"/>
  <c r="N42" i="18"/>
  <c r="M42" i="18"/>
  <c r="N161" i="18"/>
  <c r="M161" i="18"/>
  <c r="N156" i="18"/>
  <c r="M156" i="18"/>
  <c r="N160" i="15"/>
  <c r="M160" i="15"/>
  <c r="M27" i="15"/>
  <c r="N27" i="15"/>
  <c r="N157" i="15"/>
  <c r="M157" i="15"/>
  <c r="N102" i="18"/>
  <c r="M102" i="18"/>
  <c r="M148" i="15"/>
  <c r="N148" i="15"/>
  <c r="M159" i="15"/>
  <c r="N159" i="15"/>
  <c r="M133" i="15"/>
  <c r="N133" i="15"/>
  <c r="M78" i="15"/>
  <c r="N78" i="15"/>
  <c r="N70" i="15"/>
  <c r="M70" i="15"/>
  <c r="N177" i="18"/>
  <c r="M177" i="18"/>
  <c r="N173" i="15"/>
  <c r="M173" i="15"/>
  <c r="M41" i="18"/>
  <c r="N41" i="18"/>
  <c r="M103" i="15"/>
  <c r="N103" i="15"/>
  <c r="M2" i="18"/>
  <c r="N2" i="18"/>
  <c r="N37" i="15"/>
  <c r="M37" i="15"/>
  <c r="N48" i="18"/>
  <c r="M48" i="18"/>
  <c r="M129" i="15"/>
  <c r="N129" i="15"/>
  <c r="N189" i="18"/>
  <c r="M189" i="18"/>
  <c r="N181" i="15"/>
  <c r="M181" i="15"/>
  <c r="N185" i="15"/>
  <c r="M185" i="15"/>
  <c r="M50" i="15"/>
  <c r="N50" i="15"/>
  <c r="M144" i="15"/>
  <c r="N144" i="15"/>
  <c r="N22" i="18"/>
  <c r="M22" i="18"/>
  <c r="M28" i="15"/>
  <c r="N28" i="15"/>
  <c r="N96" i="18"/>
  <c r="M96" i="18"/>
  <c r="M63" i="15"/>
  <c r="N63" i="15"/>
  <c r="M121" i="18"/>
  <c r="N121" i="18"/>
  <c r="N145" i="18"/>
  <c r="M145" i="18"/>
  <c r="N160" i="18"/>
  <c r="M160" i="18"/>
  <c r="M48" i="15"/>
  <c r="N48" i="15"/>
  <c r="N40" i="18"/>
  <c r="M40" i="18"/>
  <c r="N7" i="15"/>
  <c r="M7" i="15"/>
  <c r="M16" i="18"/>
  <c r="N16" i="18"/>
  <c r="M100" i="15"/>
  <c r="N100" i="15"/>
  <c r="N202" i="15"/>
  <c r="M202" i="15"/>
  <c r="N15" i="18"/>
  <c r="M15" i="18"/>
  <c r="M76" i="15"/>
  <c r="N76" i="15"/>
  <c r="N158" i="18"/>
  <c r="M158" i="18"/>
  <c r="N98" i="18"/>
  <c r="M98" i="18"/>
  <c r="N156" i="15"/>
  <c r="M156" i="15"/>
  <c r="N193" i="18"/>
  <c r="M193" i="18"/>
  <c r="M148" i="18"/>
  <c r="N148" i="18"/>
  <c r="N139" i="15"/>
  <c r="M139" i="15"/>
  <c r="N154" i="15"/>
  <c r="M154" i="15"/>
  <c r="M58" i="18"/>
  <c r="N58" i="18"/>
  <c r="M29" i="15"/>
  <c r="N29" i="15"/>
  <c r="M118" i="18"/>
  <c r="N118" i="18"/>
  <c r="M38" i="15"/>
  <c r="N38" i="15"/>
  <c r="M72" i="18"/>
  <c r="N72" i="18"/>
  <c r="N166" i="15"/>
  <c r="M166" i="15"/>
  <c r="N24" i="15"/>
  <c r="M24" i="15"/>
  <c r="N91" i="15"/>
  <c r="M91" i="15"/>
  <c r="M53" i="15"/>
  <c r="N53" i="15"/>
  <c r="M123" i="15"/>
  <c r="N123" i="15"/>
  <c r="M141" i="15"/>
  <c r="N141" i="15"/>
  <c r="N167" i="18"/>
  <c r="M167" i="18"/>
  <c r="N123" i="18"/>
  <c r="M123" i="18"/>
  <c r="N57" i="15"/>
  <c r="M57" i="15"/>
  <c r="N92" i="15"/>
  <c r="M92" i="15"/>
  <c r="N125" i="15"/>
  <c r="M125" i="15"/>
  <c r="M109" i="15"/>
  <c r="N109" i="15"/>
  <c r="N63" i="18"/>
  <c r="M63" i="18"/>
  <c r="M111" i="15"/>
  <c r="N111" i="15"/>
  <c r="M62" i="15"/>
  <c r="N62" i="15"/>
  <c r="N135" i="15"/>
  <c r="M135" i="15"/>
  <c r="M114" i="18"/>
  <c r="N114" i="18"/>
  <c r="M20" i="15"/>
  <c r="N20" i="15"/>
  <c r="M190" i="18"/>
  <c r="N190" i="18"/>
  <c r="N189" i="15"/>
  <c r="M189" i="15"/>
  <c r="N6" i="18"/>
  <c r="M6" i="18"/>
  <c r="M135" i="18"/>
  <c r="N135" i="18"/>
  <c r="N201" i="18"/>
  <c r="M201" i="18"/>
  <c r="M192" i="15"/>
  <c r="N192" i="15"/>
  <c r="N19" i="18"/>
  <c r="M19" i="18"/>
  <c r="N84" i="18"/>
  <c r="M84" i="18"/>
  <c r="N96" i="15"/>
  <c r="M96" i="15"/>
  <c r="M4" i="18"/>
  <c r="N4" i="18"/>
  <c r="M86" i="18"/>
  <c r="N86" i="18"/>
  <c r="N78" i="18"/>
  <c r="M78" i="18"/>
  <c r="M151" i="15"/>
  <c r="N151" i="15"/>
  <c r="M24" i="18"/>
  <c r="N24" i="18"/>
  <c r="N173" i="18"/>
  <c r="M173" i="18"/>
  <c r="N16" i="15"/>
  <c r="M16" i="15"/>
  <c r="M39" i="18"/>
  <c r="N39" i="18"/>
  <c r="M11" i="18"/>
  <c r="N11" i="18"/>
  <c r="N163" i="18"/>
  <c r="M163" i="18"/>
  <c r="M100" i="18"/>
  <c r="N100" i="18"/>
  <c r="N110" i="15"/>
  <c r="M110" i="15"/>
  <c r="M162" i="15"/>
  <c r="N162" i="15"/>
  <c r="M52" i="15"/>
  <c r="N52" i="15"/>
  <c r="M175" i="15"/>
  <c r="N175" i="15"/>
  <c r="N196" i="15"/>
  <c r="M196" i="15"/>
  <c r="M108" i="18"/>
  <c r="N108" i="18"/>
  <c r="M28" i="18"/>
  <c r="N28" i="18"/>
  <c r="M92" i="18"/>
  <c r="N92" i="18"/>
  <c r="N116" i="15"/>
  <c r="M116" i="15"/>
  <c r="M106" i="18"/>
  <c r="N106" i="18"/>
  <c r="N164" i="18"/>
  <c r="M164" i="18"/>
  <c r="M137" i="15"/>
  <c r="N137" i="15"/>
  <c r="N26" i="15"/>
  <c r="M26" i="15"/>
  <c r="N20" i="18"/>
  <c r="M20" i="18"/>
  <c r="M18" i="18"/>
  <c r="N18" i="18"/>
  <c r="M112" i="15"/>
  <c r="N112" i="15"/>
  <c r="M104" i="18"/>
  <c r="N104" i="18"/>
  <c r="N161" i="15"/>
  <c r="M161" i="15"/>
  <c r="N52" i="18"/>
  <c r="M52" i="18"/>
  <c r="N90" i="15"/>
  <c r="M90" i="15"/>
  <c r="M61" i="15"/>
  <c r="N61" i="15"/>
  <c r="N35" i="18"/>
  <c r="M35" i="18"/>
  <c r="M154" i="18"/>
  <c r="N154" i="18"/>
  <c r="N51" i="15"/>
  <c r="M51" i="15"/>
  <c r="N85" i="15"/>
  <c r="M85" i="15"/>
  <c r="N110" i="18"/>
  <c r="M110" i="18"/>
  <c r="N149" i="15"/>
  <c r="M149" i="15"/>
  <c r="N164" i="15"/>
  <c r="M164" i="15"/>
  <c r="N190" i="15"/>
  <c r="M190" i="15"/>
  <c r="N139" i="18"/>
  <c r="M139" i="18"/>
  <c r="M73" i="15"/>
  <c r="N73" i="15"/>
  <c r="N14" i="18"/>
  <c r="M14" i="18"/>
  <c r="M90" i="18"/>
  <c r="N90" i="18"/>
  <c r="N194" i="15"/>
  <c r="M194" i="15"/>
  <c r="N15" i="15"/>
  <c r="M15" i="15"/>
  <c r="N30" i="15"/>
  <c r="M30" i="15"/>
  <c r="N57" i="18"/>
  <c r="M57" i="18"/>
  <c r="M54" i="15"/>
  <c r="N54" i="15"/>
  <c r="N72" i="15"/>
  <c r="M72" i="15"/>
  <c r="N103" i="18"/>
  <c r="M103" i="18"/>
  <c r="N46" i="18"/>
  <c r="M46" i="18"/>
  <c r="N107" i="15"/>
  <c r="M107" i="15"/>
  <c r="N171" i="15"/>
  <c r="M171" i="15"/>
  <c r="N55" i="15"/>
  <c r="M55" i="15"/>
  <c r="N182" i="18"/>
  <c r="M182" i="18"/>
  <c r="N169" i="15"/>
  <c r="M169" i="15"/>
  <c r="M98" i="15"/>
  <c r="N98" i="15"/>
  <c r="M60" i="18"/>
  <c r="N60" i="18"/>
  <c r="M42" i="15"/>
  <c r="N42" i="15"/>
  <c r="M75" i="15"/>
  <c r="N75" i="15"/>
  <c r="M58" i="15"/>
  <c r="N58" i="15"/>
  <c r="M87" i="15"/>
  <c r="N87" i="15"/>
  <c r="N4" i="15"/>
  <c r="M4" i="15"/>
  <c r="M59" i="15"/>
  <c r="N59" i="15"/>
  <c r="M179" i="15"/>
  <c r="N179" i="15"/>
  <c r="N113" i="15"/>
  <c r="M113" i="15"/>
  <c r="M8" i="15"/>
  <c r="N8" i="15"/>
  <c r="M184" i="15"/>
  <c r="N184" i="15"/>
  <c r="N2" i="15"/>
  <c r="M2" i="15"/>
  <c r="M152" i="18"/>
  <c r="N152" i="18"/>
  <c r="M197" i="15"/>
  <c r="N197" i="15"/>
  <c r="M22" i="15"/>
  <c r="N22" i="15"/>
  <c r="N187" i="18"/>
  <c r="M187" i="18"/>
  <c r="M136" i="15"/>
  <c r="N136" i="15"/>
  <c r="M188" i="18"/>
  <c r="N188" i="18"/>
  <c r="N43" i="18"/>
  <c r="M43" i="18"/>
  <c r="M124" i="15"/>
  <c r="N124" i="15"/>
  <c r="N166" i="18"/>
  <c r="M166" i="18"/>
  <c r="N10" i="15"/>
  <c r="M10" i="15"/>
  <c r="M163" i="15"/>
  <c r="N163" i="15"/>
  <c r="N122" i="15"/>
  <c r="M122" i="15"/>
  <c r="M95" i="18"/>
  <c r="N95" i="18"/>
  <c r="N149" i="18"/>
  <c r="M149" i="18"/>
  <c r="M84" i="15"/>
  <c r="N84" i="15"/>
  <c r="N183" i="15"/>
  <c r="M183" i="15"/>
  <c r="O202" i="15" l="1"/>
  <c r="I151" i="15"/>
  <c r="O151" i="15" s="1"/>
  <c r="I81" i="15"/>
  <c r="O81" i="15" s="1"/>
  <c r="I100" i="15"/>
  <c r="O100" i="15" s="1"/>
  <c r="I152" i="15"/>
  <c r="O152" i="15" s="1"/>
  <c r="I94" i="15"/>
  <c r="O94" i="15" s="1"/>
  <c r="I120" i="18"/>
  <c r="O120" i="18" s="1"/>
  <c r="I187" i="18"/>
  <c r="O187" i="18" s="1"/>
  <c r="I79" i="18"/>
  <c r="O79" i="18" s="1"/>
  <c r="I33" i="18"/>
  <c r="O33" i="18" s="1"/>
  <c r="I90" i="18"/>
  <c r="O90" i="18" s="1"/>
  <c r="I108" i="18"/>
  <c r="O108" i="18" s="1"/>
  <c r="I171" i="18"/>
  <c r="O171" i="18" s="1"/>
  <c r="I175" i="18"/>
  <c r="O175" i="18" s="1"/>
  <c r="I52" i="18"/>
  <c r="O52" i="18" s="1"/>
  <c r="I113" i="18"/>
  <c r="O113" i="18" s="1"/>
  <c r="I82" i="18"/>
  <c r="O82" i="18" s="1"/>
  <c r="I50" i="18"/>
  <c r="O50" i="18" s="1"/>
  <c r="I140" i="18"/>
  <c r="O140" i="18" s="1"/>
  <c r="I200" i="18"/>
  <c r="O200" i="18" s="1"/>
  <c r="I117" i="18"/>
  <c r="O117" i="18" s="1"/>
  <c r="I165" i="18"/>
  <c r="O165" i="18" s="1"/>
  <c r="I17" i="18"/>
  <c r="O17" i="18" s="1"/>
  <c r="N61" i="18"/>
  <c r="I158" i="18"/>
  <c r="O158" i="18" s="1"/>
  <c r="I56" i="18"/>
  <c r="O56" i="18" s="1"/>
  <c r="I10" i="18"/>
  <c r="O10" i="18" s="1"/>
  <c r="I75" i="18"/>
  <c r="O75" i="18" s="1"/>
  <c r="I103" i="18"/>
  <c r="O103" i="18" s="1"/>
  <c r="I135" i="18"/>
  <c r="O135" i="18" s="1"/>
  <c r="I150" i="18"/>
  <c r="O150" i="18" s="1"/>
  <c r="M124" i="18"/>
  <c r="N66" i="18"/>
  <c r="M143" i="18"/>
  <c r="I192" i="15"/>
  <c r="O192" i="15" s="1"/>
  <c r="I25" i="18"/>
  <c r="O25" i="18" s="1"/>
  <c r="I4" i="18"/>
  <c r="O4" i="18" s="1"/>
  <c r="I177" i="18"/>
  <c r="O177" i="18" s="1"/>
  <c r="I44" i="18"/>
  <c r="O44" i="18" s="1"/>
  <c r="I41" i="18"/>
  <c r="O41" i="18" s="1"/>
  <c r="I14" i="18"/>
  <c r="O14" i="18" s="1"/>
  <c r="I36" i="18"/>
  <c r="O36" i="18" s="1"/>
  <c r="I195" i="18"/>
  <c r="O195" i="18" s="1"/>
  <c r="I166" i="18"/>
  <c r="O166" i="18" s="1"/>
  <c r="I65" i="18"/>
  <c r="O65" i="18" s="1"/>
  <c r="I13" i="18"/>
  <c r="O13" i="18" s="1"/>
  <c r="I2" i="18"/>
  <c r="O2" i="18" s="1"/>
  <c r="I126" i="18"/>
  <c r="O126" i="18" s="1"/>
  <c r="I16" i="18"/>
  <c r="O16" i="18" s="1"/>
  <c r="I116" i="18"/>
  <c r="O116" i="18" s="1"/>
  <c r="I152" i="18"/>
  <c r="O152" i="18" s="1"/>
  <c r="I24" i="18"/>
  <c r="O24" i="18" s="1"/>
  <c r="I60" i="18"/>
  <c r="O60" i="18" s="1"/>
  <c r="I87" i="18"/>
  <c r="O87" i="18" s="1"/>
  <c r="I58" i="18"/>
  <c r="O58" i="18" s="1"/>
  <c r="I6" i="18"/>
  <c r="O6" i="18" s="1"/>
  <c r="M199" i="18"/>
  <c r="N80" i="18"/>
  <c r="M54" i="18"/>
  <c r="M203" i="18" s="1"/>
  <c r="I202" i="18"/>
  <c r="O202" i="18" s="1"/>
  <c r="N115" i="18"/>
  <c r="I155" i="18"/>
  <c r="O155" i="18" s="1"/>
  <c r="I125" i="18"/>
  <c r="O125" i="18" s="1"/>
  <c r="I179" i="18"/>
  <c r="O179" i="18" s="1"/>
  <c r="I137" i="18"/>
  <c r="O137" i="18" s="1"/>
  <c r="I156" i="18"/>
  <c r="O156" i="18" s="1"/>
  <c r="I170" i="18"/>
  <c r="O170" i="18" s="1"/>
  <c r="I99" i="18"/>
  <c r="O99" i="18" s="1"/>
  <c r="I15" i="18"/>
  <c r="O15" i="18" s="1"/>
  <c r="I104" i="18"/>
  <c r="O104" i="18" s="1"/>
  <c r="I29" i="18"/>
  <c r="O29" i="18" s="1"/>
  <c r="I142" i="18"/>
  <c r="O142" i="18" s="1"/>
  <c r="I9" i="18"/>
  <c r="O9" i="18" s="1"/>
  <c r="I51" i="18"/>
  <c r="O51" i="18" s="1"/>
  <c r="I192" i="18"/>
  <c r="O192" i="18" s="1"/>
  <c r="I38" i="18"/>
  <c r="O38" i="18" s="1"/>
  <c r="I40" i="18"/>
  <c r="O40" i="18" s="1"/>
  <c r="I172" i="18"/>
  <c r="O172" i="18" s="1"/>
  <c r="I127" i="18"/>
  <c r="O127" i="18" s="1"/>
  <c r="I49" i="18"/>
  <c r="O49" i="18" s="1"/>
  <c r="I72" i="18"/>
  <c r="O72" i="18" s="1"/>
  <c r="I7" i="18"/>
  <c r="O7" i="18" s="1"/>
  <c r="I27" i="18"/>
  <c r="O27" i="18" s="1"/>
  <c r="I188" i="18"/>
  <c r="O188" i="18" s="1"/>
  <c r="I144" i="18"/>
  <c r="O144" i="18" s="1"/>
  <c r="M196" i="18"/>
  <c r="N199" i="18"/>
  <c r="I83" i="18"/>
  <c r="O83" i="18" s="1"/>
  <c r="I35" i="18"/>
  <c r="O35" i="18" s="1"/>
  <c r="I46" i="18"/>
  <c r="O46" i="18" s="1"/>
  <c r="I193" i="18"/>
  <c r="O193" i="18" s="1"/>
  <c r="I131" i="18"/>
  <c r="O131" i="18" s="1"/>
  <c r="I110" i="18"/>
  <c r="O110" i="18" s="1"/>
  <c r="I81" i="18"/>
  <c r="O81" i="18" s="1"/>
  <c r="I89" i="18"/>
  <c r="O89" i="18" s="1"/>
  <c r="I141" i="18"/>
  <c r="O141" i="18" s="1"/>
  <c r="I19" i="18"/>
  <c r="O19" i="18" s="1"/>
  <c r="I63" i="18"/>
  <c r="O63" i="18" s="1"/>
  <c r="I74" i="18"/>
  <c r="O74" i="18" s="1"/>
  <c r="I91" i="18"/>
  <c r="O91" i="18" s="1"/>
  <c r="I184" i="18"/>
  <c r="O184" i="18" s="1"/>
  <c r="I30" i="18"/>
  <c r="O30" i="18" s="1"/>
  <c r="I23" i="18"/>
  <c r="O23" i="18" s="1"/>
  <c r="I190" i="18"/>
  <c r="O190" i="18" s="1"/>
  <c r="I169" i="18"/>
  <c r="O169" i="18" s="1"/>
  <c r="I123" i="18"/>
  <c r="O123" i="18" s="1"/>
  <c r="I148" i="18"/>
  <c r="O148" i="18" s="1"/>
  <c r="I146" i="18"/>
  <c r="O146" i="18" s="1"/>
  <c r="I85" i="15"/>
  <c r="O85" i="15" s="1"/>
  <c r="I66" i="15"/>
  <c r="O66" i="15" s="1"/>
  <c r="I64" i="18"/>
  <c r="O64" i="18" s="1"/>
  <c r="I100" i="18"/>
  <c r="O100" i="18" s="1"/>
  <c r="I121" i="18"/>
  <c r="O121" i="18" s="1"/>
  <c r="I118" i="18"/>
  <c r="O118" i="18" s="1"/>
  <c r="I138" i="18"/>
  <c r="O138" i="18" s="1"/>
  <c r="I105" i="18"/>
  <c r="O105" i="18" s="1"/>
  <c r="I198" i="18"/>
  <c r="O198" i="18" s="1"/>
  <c r="I20" i="18"/>
  <c r="O20" i="18" s="1"/>
  <c r="I70" i="18"/>
  <c r="O70" i="18" s="1"/>
  <c r="I201" i="18"/>
  <c r="O201" i="18" s="1"/>
  <c r="I106" i="18"/>
  <c r="O106" i="18" s="1"/>
  <c r="I133" i="18"/>
  <c r="O133" i="18" s="1"/>
  <c r="I95" i="18"/>
  <c r="O95" i="18" s="1"/>
  <c r="I18" i="18"/>
  <c r="O18" i="18" s="1"/>
  <c r="I167" i="18"/>
  <c r="O167" i="18" s="1"/>
  <c r="I62" i="18"/>
  <c r="O62" i="18" s="1"/>
  <c r="I119" i="18"/>
  <c r="O119" i="18" s="1"/>
  <c r="I186" i="18"/>
  <c r="O186" i="18" s="1"/>
  <c r="I197" i="18"/>
  <c r="O197" i="18" s="1"/>
  <c r="I5" i="18"/>
  <c r="O5" i="18" s="1"/>
  <c r="I114" i="18"/>
  <c r="O114" i="18" s="1"/>
  <c r="I163" i="18"/>
  <c r="O163" i="18" s="1"/>
  <c r="I96" i="18"/>
  <c r="O96" i="18" s="1"/>
  <c r="I153" i="18"/>
  <c r="O153" i="18" s="1"/>
  <c r="I162" i="18"/>
  <c r="O162" i="18" s="1"/>
  <c r="I85" i="18"/>
  <c r="O85" i="18" s="1"/>
  <c r="I77" i="18"/>
  <c r="O77" i="18" s="1"/>
  <c r="I34" i="18"/>
  <c r="O34" i="18" s="1"/>
  <c r="I101" i="18"/>
  <c r="O101" i="18" s="1"/>
  <c r="I102" i="18"/>
  <c r="O102" i="18" s="1"/>
  <c r="I78" i="18"/>
  <c r="O78" i="18" s="1"/>
  <c r="I111" i="18"/>
  <c r="O111" i="18" s="1"/>
  <c r="I28" i="18"/>
  <c r="O28" i="18" s="1"/>
  <c r="I67" i="18"/>
  <c r="O67" i="18" s="1"/>
  <c r="I69" i="18"/>
  <c r="O69" i="18" s="1"/>
  <c r="I55" i="18"/>
  <c r="O55" i="18" s="1"/>
  <c r="I181" i="18"/>
  <c r="O181" i="18" s="1"/>
  <c r="I164" i="18"/>
  <c r="O164" i="18" s="1"/>
  <c r="I47" i="18"/>
  <c r="O47" i="18" s="1"/>
  <c r="I43" i="18"/>
  <c r="O43" i="18" s="1"/>
  <c r="I94" i="18"/>
  <c r="O94" i="18" s="1"/>
  <c r="I149" i="18"/>
  <c r="O149" i="18" s="1"/>
  <c r="I174" i="18"/>
  <c r="O174" i="18" s="1"/>
  <c r="I189" i="18"/>
  <c r="O189" i="18" s="1"/>
  <c r="N21" i="18"/>
  <c r="I11" i="18"/>
  <c r="O11" i="18" s="1"/>
  <c r="I88" i="18"/>
  <c r="O88" i="18" s="1"/>
  <c r="I194" i="18"/>
  <c r="O194" i="18" s="1"/>
  <c r="I8" i="18"/>
  <c r="O8" i="18" s="1"/>
  <c r="I107" i="18"/>
  <c r="O107" i="18" s="1"/>
  <c r="I176" i="18"/>
  <c r="O176" i="18" s="1"/>
  <c r="I168" i="18"/>
  <c r="O168" i="18" s="1"/>
  <c r="I191" i="18"/>
  <c r="O191" i="18" s="1"/>
  <c r="I86" i="18"/>
  <c r="O86" i="18" s="1"/>
  <c r="I154" i="18"/>
  <c r="O154" i="18" s="1"/>
  <c r="I71" i="18"/>
  <c r="O71" i="18" s="1"/>
  <c r="I93" i="18"/>
  <c r="O93" i="18" s="1"/>
  <c r="I129" i="18"/>
  <c r="O129" i="18" s="1"/>
  <c r="I32" i="18"/>
  <c r="O32" i="18" s="1"/>
  <c r="I97" i="18"/>
  <c r="O97" i="18" s="1"/>
  <c r="I136" i="18"/>
  <c r="O136" i="18" s="1"/>
  <c r="I151" i="18"/>
  <c r="O151" i="18" s="1"/>
  <c r="I57" i="18"/>
  <c r="O57" i="18" s="1"/>
  <c r="I160" i="18"/>
  <c r="O160" i="18" s="1"/>
  <c r="I180" i="18"/>
  <c r="O180" i="18" s="1"/>
  <c r="I98" i="18"/>
  <c r="O98" i="18" s="1"/>
  <c r="I12" i="18"/>
  <c r="O12" i="18" s="1"/>
  <c r="M80" i="18"/>
  <c r="I119" i="15"/>
  <c r="O119" i="15" s="1"/>
  <c r="I109" i="15"/>
  <c r="O109" i="15" s="1"/>
  <c r="I63" i="15"/>
  <c r="O63" i="15" s="1"/>
  <c r="I18" i="15"/>
  <c r="O18" i="15" s="1"/>
  <c r="I75" i="15"/>
  <c r="O75" i="15" s="1"/>
  <c r="I179" i="15"/>
  <c r="O179" i="15" s="1"/>
  <c r="M159" i="18"/>
  <c r="I173" i="18"/>
  <c r="O173" i="18" s="1"/>
  <c r="I134" i="18"/>
  <c r="O134" i="18" s="1"/>
  <c r="I130" i="18"/>
  <c r="O130" i="18" s="1"/>
  <c r="I185" i="18"/>
  <c r="O185" i="18" s="1"/>
  <c r="I109" i="18"/>
  <c r="O109" i="18" s="1"/>
  <c r="M157" i="18"/>
  <c r="I76" i="18"/>
  <c r="O76" i="18" s="1"/>
  <c r="I145" i="18"/>
  <c r="O145" i="18" s="1"/>
  <c r="I68" i="18"/>
  <c r="O68" i="18" s="1"/>
  <c r="I178" i="18"/>
  <c r="O178" i="18" s="1"/>
  <c r="I139" i="18"/>
  <c r="O139" i="18" s="1"/>
  <c r="I112" i="18"/>
  <c r="O112" i="18" s="1"/>
  <c r="I48" i="18"/>
  <c r="O48" i="18" s="1"/>
  <c r="I128" i="18"/>
  <c r="O128" i="18" s="1"/>
  <c r="I84" i="18"/>
  <c r="O84" i="18" s="1"/>
  <c r="I92" i="18"/>
  <c r="O92" i="18" s="1"/>
  <c r="I161" i="18"/>
  <c r="O161" i="18" s="1"/>
  <c r="I45" i="18"/>
  <c r="O45" i="18" s="1"/>
  <c r="I182" i="18"/>
  <c r="O182" i="18" s="1"/>
  <c r="I39" i="18"/>
  <c r="O39" i="18" s="1"/>
  <c r="I22" i="18"/>
  <c r="O22" i="18" s="1"/>
  <c r="I53" i="18"/>
  <c r="O53" i="18" s="1"/>
  <c r="I3" i="18"/>
  <c r="O3" i="18" s="1"/>
  <c r="I73" i="18"/>
  <c r="O73" i="18" s="1"/>
  <c r="N143" i="18"/>
  <c r="I24" i="15"/>
  <c r="O24" i="15" s="1"/>
  <c r="I73" i="15"/>
  <c r="O73" i="15" s="1"/>
  <c r="I34" i="15"/>
  <c r="O34" i="15" s="1"/>
  <c r="I16" i="15"/>
  <c r="O16" i="15" s="1"/>
  <c r="I173" i="15"/>
  <c r="O173" i="15" s="1"/>
  <c r="I43" i="15"/>
  <c r="O43" i="15" s="1"/>
  <c r="I13" i="15"/>
  <c r="O13" i="15" s="1"/>
  <c r="I111" i="15"/>
  <c r="O111" i="15" s="1"/>
  <c r="I44" i="15"/>
  <c r="O44" i="15" s="1"/>
  <c r="I10" i="15"/>
  <c r="O10" i="15" s="1"/>
  <c r="I90" i="15"/>
  <c r="O90" i="15" s="1"/>
  <c r="I67" i="15"/>
  <c r="O67" i="15" s="1"/>
  <c r="I113" i="15"/>
  <c r="O113" i="15" s="1"/>
  <c r="I78" i="15"/>
  <c r="O78" i="15" s="1"/>
  <c r="I134" i="15"/>
  <c r="O134" i="15" s="1"/>
  <c r="I107" i="15"/>
  <c r="O107" i="15" s="1"/>
  <c r="I197" i="15"/>
  <c r="O197" i="15" s="1"/>
  <c r="I39" i="15"/>
  <c r="O39" i="15" s="1"/>
  <c r="I148" i="15"/>
  <c r="O148" i="15" s="1"/>
  <c r="I115" i="15"/>
  <c r="O115" i="15" s="1"/>
  <c r="I200" i="15"/>
  <c r="O200" i="15" s="1"/>
  <c r="I58" i="15"/>
  <c r="O58" i="15" s="1"/>
  <c r="I122" i="15"/>
  <c r="O122" i="15" s="1"/>
  <c r="I87" i="15"/>
  <c r="O87" i="15" s="1"/>
  <c r="I139" i="15"/>
  <c r="O139" i="15" s="1"/>
  <c r="I156" i="15"/>
  <c r="O156" i="15" s="1"/>
  <c r="I49" i="15"/>
  <c r="O49" i="15" s="1"/>
  <c r="I77" i="15"/>
  <c r="O77" i="15" s="1"/>
  <c r="I114" i="15"/>
  <c r="O114" i="15" s="1"/>
  <c r="I12" i="15"/>
  <c r="O12" i="15" s="1"/>
  <c r="I20" i="15"/>
  <c r="O20" i="15" s="1"/>
  <c r="I159" i="15"/>
  <c r="O159" i="15" s="1"/>
  <c r="I150" i="15"/>
  <c r="O150" i="15" s="1"/>
  <c r="I38" i="15"/>
  <c r="O38" i="15" s="1"/>
  <c r="I190" i="15"/>
  <c r="O190" i="15" s="1"/>
  <c r="I3" i="15"/>
  <c r="O3" i="15" s="1"/>
  <c r="I59" i="15"/>
  <c r="O59" i="15" s="1"/>
  <c r="I11" i="15"/>
  <c r="O11" i="15" s="1"/>
  <c r="I155" i="15"/>
  <c r="O155" i="15" s="1"/>
  <c r="I162" i="15"/>
  <c r="O162" i="15" s="1"/>
  <c r="I76" i="15"/>
  <c r="O76" i="15" s="1"/>
  <c r="I29" i="15"/>
  <c r="O29" i="15" s="1"/>
  <c r="I184" i="15"/>
  <c r="O184" i="15" s="1"/>
  <c r="I72" i="15"/>
  <c r="O72" i="15" s="1"/>
  <c r="N121" i="15"/>
  <c r="I42" i="15"/>
  <c r="O42" i="15" s="1"/>
  <c r="I57" i="15"/>
  <c r="O57" i="15" s="1"/>
  <c r="I89" i="15"/>
  <c r="O89" i="15" s="1"/>
  <c r="I69" i="15"/>
  <c r="O69" i="15" s="1"/>
  <c r="I172" i="15"/>
  <c r="O172" i="15" s="1"/>
  <c r="I23" i="15"/>
  <c r="O23" i="15" s="1"/>
  <c r="I35" i="15"/>
  <c r="O35" i="15" s="1"/>
  <c r="I60" i="15"/>
  <c r="O60" i="15" s="1"/>
  <c r="I88" i="15"/>
  <c r="O88" i="15" s="1"/>
  <c r="I164" i="15"/>
  <c r="O164" i="15" s="1"/>
  <c r="I86" i="15"/>
  <c r="O86" i="15" s="1"/>
  <c r="I61" i="15"/>
  <c r="O61" i="15" s="1"/>
  <c r="I195" i="15"/>
  <c r="O195" i="15" s="1"/>
  <c r="I28" i="15"/>
  <c r="O28" i="15" s="1"/>
  <c r="I53" i="15"/>
  <c r="O53" i="15" s="1"/>
  <c r="I9" i="15"/>
  <c r="O9" i="15" s="1"/>
  <c r="I51" i="15"/>
  <c r="O51" i="15" s="1"/>
  <c r="I196" i="15"/>
  <c r="O196" i="15" s="1"/>
  <c r="I70" i="15"/>
  <c r="O70" i="15" s="1"/>
  <c r="I132" i="15"/>
  <c r="O132" i="15" s="1"/>
  <c r="I180" i="15"/>
  <c r="O180" i="15" s="1"/>
  <c r="I65" i="15"/>
  <c r="O65" i="15" s="1"/>
  <c r="I8" i="15"/>
  <c r="O8" i="15" s="1"/>
  <c r="I17" i="15"/>
  <c r="O17" i="15" s="1"/>
  <c r="I19" i="15"/>
  <c r="O19" i="15" s="1"/>
  <c r="I178" i="15"/>
  <c r="O178" i="15" s="1"/>
  <c r="I142" i="15"/>
  <c r="O142" i="15" s="1"/>
  <c r="I103" i="15"/>
  <c r="O103" i="15" s="1"/>
  <c r="I198" i="15"/>
  <c r="O198" i="15" s="1"/>
  <c r="I37" i="15"/>
  <c r="O37" i="15" s="1"/>
  <c r="I168" i="15"/>
  <c r="O168" i="15" s="1"/>
  <c r="I131" i="15"/>
  <c r="O131" i="15" s="1"/>
  <c r="I106" i="15"/>
  <c r="O106" i="15" s="1"/>
  <c r="I138" i="15"/>
  <c r="O138" i="15" s="1"/>
  <c r="I64" i="15"/>
  <c r="O64" i="15" s="1"/>
  <c r="I47" i="15"/>
  <c r="O47" i="15" s="1"/>
  <c r="I92" i="15"/>
  <c r="O92" i="15" s="1"/>
  <c r="I153" i="15"/>
  <c r="O153" i="15" s="1"/>
  <c r="I147" i="15"/>
  <c r="O147" i="15" s="1"/>
  <c r="I124" i="15"/>
  <c r="O124" i="15" s="1"/>
  <c r="I182" i="15"/>
  <c r="O182" i="15" s="1"/>
  <c r="I188" i="15"/>
  <c r="O188" i="15" s="1"/>
  <c r="I31" i="15"/>
  <c r="O31" i="15" s="1"/>
  <c r="I158" i="15"/>
  <c r="O158" i="15" s="1"/>
  <c r="I127" i="15"/>
  <c r="O127" i="15" s="1"/>
  <c r="I181" i="15"/>
  <c r="O181" i="15" s="1"/>
  <c r="I175" i="15"/>
  <c r="O175" i="15" s="1"/>
  <c r="I14" i="15"/>
  <c r="O14" i="15" s="1"/>
  <c r="I157" i="15"/>
  <c r="O157" i="15" s="1"/>
  <c r="I99" i="15"/>
  <c r="O99" i="15" s="1"/>
  <c r="I22" i="15"/>
  <c r="O22" i="15" s="1"/>
  <c r="I54" i="15"/>
  <c r="O54" i="15" s="1"/>
  <c r="I185" i="15"/>
  <c r="O185" i="15" s="1"/>
  <c r="I136" i="15"/>
  <c r="O136" i="15" s="1"/>
  <c r="I137" i="15"/>
  <c r="O137" i="15" s="1"/>
  <c r="I36" i="15"/>
  <c r="O36" i="15" s="1"/>
  <c r="I52" i="15"/>
  <c r="O52" i="15" s="1"/>
  <c r="I97" i="15"/>
  <c r="O97" i="15" s="1"/>
  <c r="I133" i="15"/>
  <c r="O133" i="15" s="1"/>
  <c r="I105" i="15"/>
  <c r="O105" i="15" s="1"/>
  <c r="I128" i="15"/>
  <c r="O128" i="15" s="1"/>
  <c r="I27" i="15"/>
  <c r="O27" i="15" s="1"/>
  <c r="I125" i="15"/>
  <c r="O125" i="15" s="1"/>
  <c r="I56" i="15"/>
  <c r="O56" i="15" s="1"/>
  <c r="I201" i="15"/>
  <c r="O201" i="15" s="1"/>
  <c r="I135" i="15"/>
  <c r="O135" i="15" s="1"/>
  <c r="I187" i="15"/>
  <c r="O187" i="15" s="1"/>
  <c r="I199" i="15"/>
  <c r="O199" i="15" s="1"/>
  <c r="I108" i="15"/>
  <c r="O108" i="15" s="1"/>
  <c r="I130" i="15"/>
  <c r="O130" i="15" s="1"/>
  <c r="I80" i="15"/>
  <c r="O80" i="15" s="1"/>
  <c r="I161" i="15"/>
  <c r="O161" i="15" s="1"/>
  <c r="I40" i="15"/>
  <c r="O40" i="15" s="1"/>
  <c r="I91" i="15"/>
  <c r="O91" i="15" s="1"/>
  <c r="I50" i="15"/>
  <c r="O50" i="15" s="1"/>
  <c r="I144" i="15"/>
  <c r="O144" i="15" s="1"/>
  <c r="I166" i="15"/>
  <c r="O166" i="15" s="1"/>
  <c r="I7" i="15"/>
  <c r="O7" i="15" s="1"/>
  <c r="I6" i="15"/>
  <c r="O6" i="15" s="1"/>
  <c r="I55" i="15"/>
  <c r="O55" i="15" s="1"/>
  <c r="I117" i="15"/>
  <c r="O117" i="15" s="1"/>
  <c r="I98" i="15"/>
  <c r="O98" i="15" s="1"/>
  <c r="I84" i="15"/>
  <c r="O84" i="15" s="1"/>
  <c r="I110" i="15"/>
  <c r="O110" i="15" s="1"/>
  <c r="I5" i="15"/>
  <c r="O5" i="15" s="1"/>
  <c r="I4" i="15"/>
  <c r="O4" i="15" s="1"/>
  <c r="I30" i="15"/>
  <c r="O30" i="15" s="1"/>
  <c r="I104" i="15"/>
  <c r="O104" i="15" s="1"/>
  <c r="I112" i="15"/>
  <c r="O112" i="15" s="1"/>
  <c r="I96" i="15"/>
  <c r="O96" i="15" s="1"/>
  <c r="I149" i="15"/>
  <c r="O149" i="15" s="1"/>
  <c r="I129" i="15"/>
  <c r="O129" i="15" s="1"/>
  <c r="I165" i="15"/>
  <c r="O165" i="15" s="1"/>
  <c r="I21" i="15"/>
  <c r="O21" i="15" s="1"/>
  <c r="I174" i="15"/>
  <c r="O174" i="15" s="1"/>
  <c r="I118" i="15"/>
  <c r="O118" i="15" s="1"/>
  <c r="I170" i="15"/>
  <c r="O170" i="15" s="1"/>
  <c r="I46" i="15"/>
  <c r="O46" i="15" s="1"/>
  <c r="I32" i="15"/>
  <c r="O32" i="15" s="1"/>
  <c r="I186" i="15"/>
  <c r="O186" i="15" s="1"/>
  <c r="I154" i="15"/>
  <c r="O154" i="15" s="1"/>
  <c r="I167" i="15"/>
  <c r="O167" i="15" s="1"/>
  <c r="I102" i="15"/>
  <c r="O102" i="15" s="1"/>
  <c r="I116" i="15"/>
  <c r="O116" i="15" s="1"/>
  <c r="I143" i="15"/>
  <c r="O143" i="15" s="1"/>
  <c r="I101" i="15"/>
  <c r="O101" i="15" s="1"/>
  <c r="I15" i="15"/>
  <c r="O15" i="15" s="1"/>
  <c r="I74" i="15"/>
  <c r="O74" i="15" s="1"/>
  <c r="I189" i="15"/>
  <c r="O189" i="15" s="1"/>
  <c r="I2" i="15"/>
  <c r="O2" i="15" s="1"/>
  <c r="I194" i="15"/>
  <c r="O194" i="15" s="1"/>
  <c r="I140" i="15"/>
  <c r="O140" i="15" s="1"/>
  <c r="I95" i="15"/>
  <c r="O95" i="15" s="1"/>
  <c r="I146" i="15"/>
  <c r="O146" i="15" s="1"/>
  <c r="I126" i="15"/>
  <c r="O126" i="15" s="1"/>
  <c r="I45" i="15"/>
  <c r="O45" i="15" s="1"/>
  <c r="I82" i="15"/>
  <c r="O82" i="15" s="1"/>
  <c r="I26" i="15"/>
  <c r="O26" i="15" s="1"/>
  <c r="I62" i="15"/>
  <c r="O62" i="15" s="1"/>
  <c r="I141" i="15"/>
  <c r="O141" i="15" s="1"/>
  <c r="I79" i="15"/>
  <c r="O79" i="15" s="1"/>
  <c r="I176" i="15"/>
  <c r="O176" i="15" s="1"/>
  <c r="I160" i="15"/>
  <c r="O160" i="15" s="1"/>
  <c r="I120" i="15"/>
  <c r="O120" i="15" s="1"/>
  <c r="I191" i="15"/>
  <c r="O191" i="15" s="1"/>
  <c r="I183" i="15"/>
  <c r="O183" i="15" s="1"/>
  <c r="I83" i="15"/>
  <c r="O83" i="15" s="1"/>
  <c r="I193" i="15"/>
  <c r="O193" i="15" s="1"/>
  <c r="I123" i="15"/>
  <c r="O123" i="15" s="1"/>
  <c r="I171" i="15"/>
  <c r="O171" i="15" s="1"/>
  <c r="I93" i="15"/>
  <c r="O93" i="15" s="1"/>
  <c r="K203" i="18" l="1"/>
  <c r="L203" i="18"/>
  <c r="N203" i="18"/>
  <c r="K203" i="15"/>
  <c r="I61" i="18"/>
  <c r="O61" i="18" s="1"/>
  <c r="I31" i="18"/>
  <c r="J203" i="18"/>
  <c r="I121" i="15"/>
  <c r="I71" i="15"/>
  <c r="H203" i="15"/>
  <c r="B7" i="13" s="1"/>
  <c r="N68" i="15"/>
  <c r="I177" i="15"/>
  <c r="I169" i="15"/>
  <c r="G203" i="15"/>
  <c r="B5" i="13" s="1"/>
  <c r="M68" i="15"/>
  <c r="M203" i="15" s="1"/>
  <c r="I145" i="15"/>
  <c r="I196" i="18"/>
  <c r="O196" i="18" s="1"/>
  <c r="G203" i="18"/>
  <c r="C5" i="13" s="1"/>
  <c r="H203" i="18"/>
  <c r="C7" i="13" s="1"/>
  <c r="E203" i="18"/>
  <c r="C3" i="13" s="1"/>
  <c r="F203" i="18"/>
  <c r="C4" i="13" s="1"/>
  <c r="I54" i="18"/>
  <c r="O54" i="18" s="1"/>
  <c r="D203" i="18"/>
  <c r="C2" i="13" s="1"/>
  <c r="I42" i="18"/>
  <c r="O42" i="18" s="1"/>
  <c r="I25" i="15"/>
  <c r="I163" i="15"/>
  <c r="I33" i="15"/>
  <c r="E203" i="15"/>
  <c r="B3" i="13" s="1"/>
  <c r="I183" i="18"/>
  <c r="O183" i="18" s="1"/>
  <c r="I122" i="18"/>
  <c r="O122" i="18" s="1"/>
  <c r="I159" i="18"/>
  <c r="O159" i="18" s="1"/>
  <c r="I37" i="18"/>
  <c r="O37" i="18" s="1"/>
  <c r="C203" i="18"/>
  <c r="C8" i="13" s="1"/>
  <c r="I80" i="18"/>
  <c r="O80" i="18" s="1"/>
  <c r="I59" i="18"/>
  <c r="O59" i="18" s="1"/>
  <c r="I147" i="18"/>
  <c r="O147" i="18" s="1"/>
  <c r="I115" i="18"/>
  <c r="O115" i="18" s="1"/>
  <c r="I199" i="18"/>
  <c r="O199" i="18" s="1"/>
  <c r="I21" i="18"/>
  <c r="O21" i="18" s="1"/>
  <c r="I132" i="18"/>
  <c r="O132" i="18" s="1"/>
  <c r="I157" i="18"/>
  <c r="O157" i="18" s="1"/>
  <c r="I143" i="18"/>
  <c r="O143" i="18" s="1"/>
  <c r="I26" i="18"/>
  <c r="O26" i="18" s="1"/>
  <c r="I66" i="18"/>
  <c r="O66" i="18" s="1"/>
  <c r="I124" i="18"/>
  <c r="O124" i="18" s="1"/>
  <c r="C203" i="15"/>
  <c r="B8" i="13" s="1"/>
  <c r="D203" i="15"/>
  <c r="B2" i="13" s="1"/>
  <c r="I48" i="15"/>
  <c r="O48" i="15" s="1"/>
  <c r="I68" i="15"/>
  <c r="I41" i="15"/>
  <c r="O41" i="15" s="1"/>
  <c r="F203" i="15"/>
  <c r="B4" i="13" s="1"/>
  <c r="N203" i="15" l="1"/>
  <c r="L203" i="15"/>
  <c r="O68" i="15"/>
  <c r="O145" i="15"/>
  <c r="O71" i="15"/>
  <c r="O169" i="15"/>
  <c r="O121" i="15"/>
  <c r="O177" i="15"/>
  <c r="D5" i="13"/>
  <c r="O163" i="15"/>
  <c r="O33" i="15"/>
  <c r="D7" i="13"/>
  <c r="O25" i="15"/>
  <c r="O31" i="18"/>
  <c r="C9" i="13"/>
  <c r="D3" i="13"/>
  <c r="D4" i="13"/>
  <c r="O203" i="18"/>
  <c r="I203" i="18"/>
  <c r="D8" i="13"/>
  <c r="J203" i="15"/>
  <c r="D2" i="13"/>
  <c r="B9" i="13"/>
  <c r="I203" i="15"/>
  <c r="D9" i="13" l="1"/>
  <c r="O203" i="15"/>
</calcChain>
</file>

<file path=xl/sharedStrings.xml><?xml version="1.0" encoding="utf-8"?>
<sst xmlns="http://schemas.openxmlformats.org/spreadsheetml/2006/main" count="481" uniqueCount="259">
  <si>
    <t>LEA Name</t>
  </si>
  <si>
    <t>Baker SD 5J</t>
  </si>
  <si>
    <t>Huntington SD 16J</t>
  </si>
  <si>
    <t>Burnt River SD 30J</t>
  </si>
  <si>
    <t>Monroe SD 1J</t>
  </si>
  <si>
    <t>Alsea SD 7J</t>
  </si>
  <si>
    <t>Philomath SD 17J</t>
  </si>
  <si>
    <t>Corvallis SD 509J</t>
  </si>
  <si>
    <t>Lake Oswego SD 7J</t>
  </si>
  <si>
    <t>North Clackamas SD 12</t>
  </si>
  <si>
    <t>Molalla River SD 35</t>
  </si>
  <si>
    <t>Oregon Trail SD 46</t>
  </si>
  <si>
    <t>Colton SD 53</t>
  </si>
  <si>
    <t>Oregon City SD 62</t>
  </si>
  <si>
    <t>Canby SD 86</t>
  </si>
  <si>
    <t>Estacada SD 108</t>
  </si>
  <si>
    <t>Gladstone SD 115</t>
  </si>
  <si>
    <t>Jewell SD 8</t>
  </si>
  <si>
    <t>Seaside SD 10</t>
  </si>
  <si>
    <t>Scappoose SD 1J</t>
  </si>
  <si>
    <t>Clatskanie SD 6J</t>
  </si>
  <si>
    <t>Rainier SD 13</t>
  </si>
  <si>
    <t>Vernonia SD 47J</t>
  </si>
  <si>
    <t>St Helens SD 502</t>
  </si>
  <si>
    <t>Coquille SD 8</t>
  </si>
  <si>
    <t>Coos Bay SD 9</t>
  </si>
  <si>
    <t>North Bend SD 13</t>
  </si>
  <si>
    <t>Powers SD 31</t>
  </si>
  <si>
    <t>Myrtle Point SD 41</t>
  </si>
  <si>
    <t>Bandon SD 54</t>
  </si>
  <si>
    <t>Central Curry SD 1</t>
  </si>
  <si>
    <t>Redmond SD 2J</t>
  </si>
  <si>
    <t>Sisters SD 6</t>
  </si>
  <si>
    <t>Oakland SD 1</t>
  </si>
  <si>
    <t>Glide SD 12</t>
  </si>
  <si>
    <t>South Umpqua SD 19</t>
  </si>
  <si>
    <t>North Douglas SD 22</t>
  </si>
  <si>
    <t>Yoncalla SD 32</t>
  </si>
  <si>
    <t>Elkton SD 34</t>
  </si>
  <si>
    <t>Riddle SD 70</t>
  </si>
  <si>
    <t>Glendale SD 77</t>
  </si>
  <si>
    <t>Reedsport SD 105</t>
  </si>
  <si>
    <t>Winston-Dillard SD 116</t>
  </si>
  <si>
    <t>Sutherlin SD 130</t>
  </si>
  <si>
    <t>Arlington SD 3</t>
  </si>
  <si>
    <t>Condon SD 25J</t>
  </si>
  <si>
    <t>John Day SD 3</t>
  </si>
  <si>
    <t>Prairie City SD 4</t>
  </si>
  <si>
    <t>Monument SD 8</t>
  </si>
  <si>
    <t>Dayville SD 16J</t>
  </si>
  <si>
    <t>Long Creek SD 17</t>
  </si>
  <si>
    <t>Harney County SD 3</t>
  </si>
  <si>
    <t>Harney County SD 4</t>
  </si>
  <si>
    <t>Pine Creek SD 5</t>
  </si>
  <si>
    <t>Diamond SD 7</t>
  </si>
  <si>
    <t>Suntex SD 10</t>
  </si>
  <si>
    <t>Drewsey SD 13</t>
  </si>
  <si>
    <t>Frenchglen SD 16</t>
  </si>
  <si>
    <t>Double O SD 28</t>
  </si>
  <si>
    <t>South Harney SD 33</t>
  </si>
  <si>
    <t>Phoenix-Talent SD 4</t>
  </si>
  <si>
    <t>Ashland SD 5</t>
  </si>
  <si>
    <t>Central Point SD 6</t>
  </si>
  <si>
    <t>Eagle Point SD 9</t>
  </si>
  <si>
    <t>Rogue River SD 35</t>
  </si>
  <si>
    <t>Prospect SD 59</t>
  </si>
  <si>
    <t>Butte Falls SD 91</t>
  </si>
  <si>
    <t>Pinehurst SD 94</t>
  </si>
  <si>
    <t>Medford SD 549C</t>
  </si>
  <si>
    <t>Culver SD 4</t>
  </si>
  <si>
    <t>Ashwood SD 8</t>
  </si>
  <si>
    <t>Black Butte SD 41</t>
  </si>
  <si>
    <t>Jefferson County SD 509J</t>
  </si>
  <si>
    <t>Grants Pass SD 7</t>
  </si>
  <si>
    <t>Klamath County SD</t>
  </si>
  <si>
    <t>Lake County SD 7</t>
  </si>
  <si>
    <t>Paisley SD 11</t>
  </si>
  <si>
    <t>North Lake SD 14</t>
  </si>
  <si>
    <t>Plush SD 18</t>
  </si>
  <si>
    <t>Adel SD 21</t>
  </si>
  <si>
    <t>Pleasant Hill SD 1</t>
  </si>
  <si>
    <t>Eugene SD 4J</t>
  </si>
  <si>
    <t>Springfield SD 19</t>
  </si>
  <si>
    <t>Fern Ridge SD 28J</t>
  </si>
  <si>
    <t>Mapleton SD 32</t>
  </si>
  <si>
    <t>Creswell SD 40</t>
  </si>
  <si>
    <t>Bethel SD 52</t>
  </si>
  <si>
    <t>McKenzie SD 68</t>
  </si>
  <si>
    <t>Junction City SD 69</t>
  </si>
  <si>
    <t>Lowell SD 71</t>
  </si>
  <si>
    <t>Oakridge SD 76</t>
  </si>
  <si>
    <t>Marcola SD 79J</t>
  </si>
  <si>
    <t>Blachly SD 90</t>
  </si>
  <si>
    <t>Siuslaw SD 97J</t>
  </si>
  <si>
    <t>Lincoln County SD</t>
  </si>
  <si>
    <t>Harrisburg SD 7J</t>
  </si>
  <si>
    <t>Lebanon Community SD 9</t>
  </si>
  <si>
    <t>Sweet Home SD 55</t>
  </si>
  <si>
    <t>Scio SD 95</t>
  </si>
  <si>
    <t>Santiam Canyon SD 129J</t>
  </si>
  <si>
    <t>Central Linn SD 552</t>
  </si>
  <si>
    <t>Jordan Valley SD 3</t>
  </si>
  <si>
    <t>Juntura SD 12</t>
  </si>
  <si>
    <t>Nyssa SD 26</t>
  </si>
  <si>
    <t>Annex SD 29</t>
  </si>
  <si>
    <t>Malheur County SD 51</t>
  </si>
  <si>
    <t>Adrian SD 61</t>
  </si>
  <si>
    <t>Harper SD 66</t>
  </si>
  <si>
    <t>Arock SD 81</t>
  </si>
  <si>
    <t>Vale SD 84</t>
  </si>
  <si>
    <t>Gervais SD 1</t>
  </si>
  <si>
    <t>Silver Falls SD 4J</t>
  </si>
  <si>
    <t>Cascade SD 5</t>
  </si>
  <si>
    <t>Jefferson SD 14J</t>
  </si>
  <si>
    <t>North Marion SD 15</t>
  </si>
  <si>
    <t>Salem-Keizer SD 24J</t>
  </si>
  <si>
    <t>North Santiam SD 29J</t>
  </si>
  <si>
    <t>St Paul SD 45</t>
  </si>
  <si>
    <t>Mt Angel SD 91</t>
  </si>
  <si>
    <t>Woodburn SD 103</t>
  </si>
  <si>
    <t>Morrow SD 1</t>
  </si>
  <si>
    <t>Portland SD 1J</t>
  </si>
  <si>
    <t>Parkrose SD 3</t>
  </si>
  <si>
    <t>Reynolds SD 7</t>
  </si>
  <si>
    <t>Gresham-Barlow SD 10J</t>
  </si>
  <si>
    <t>Centennial SD 28J</t>
  </si>
  <si>
    <t>Corbett SD 39</t>
  </si>
  <si>
    <t>David Douglas SD 40</t>
  </si>
  <si>
    <t>Riverdale SD 51J</t>
  </si>
  <si>
    <t>Dallas SD 2</t>
  </si>
  <si>
    <t>Central SD 13J</t>
  </si>
  <si>
    <t>Perrydale SD 21</t>
  </si>
  <si>
    <t>Falls City SD 57</t>
  </si>
  <si>
    <t>Tillamook SD 9</t>
  </si>
  <si>
    <t>Neah-Kah-Nie SD 56</t>
  </si>
  <si>
    <t>Nestucca Valley SD 101J</t>
  </si>
  <si>
    <t>Helix SD 1</t>
  </si>
  <si>
    <t>Pilot Rock SD 2</t>
  </si>
  <si>
    <t>Echo SD 5</t>
  </si>
  <si>
    <t>Stanfield SD 61</t>
  </si>
  <si>
    <t>La Grande SD 1</t>
  </si>
  <si>
    <t>Union SD 5</t>
  </si>
  <si>
    <t>North Powder SD 8J</t>
  </si>
  <si>
    <t>Imbler SD 11</t>
  </si>
  <si>
    <t>Cove SD 15</t>
  </si>
  <si>
    <t>Elgin SD 23</t>
  </si>
  <si>
    <t>Joseph SD 6</t>
  </si>
  <si>
    <t>Wallowa SD 12</t>
  </si>
  <si>
    <t>Enterprise SD 21</t>
  </si>
  <si>
    <t>Troy SD 54</t>
  </si>
  <si>
    <t>Dufur SD 29</t>
  </si>
  <si>
    <t>Hillsboro SD 1J</t>
  </si>
  <si>
    <t>Banks SD 13</t>
  </si>
  <si>
    <t>Forest Grove SD 15</t>
  </si>
  <si>
    <t>Tigard-Tualatin SD 23J</t>
  </si>
  <si>
    <t>Beaverton SD 48J</t>
  </si>
  <si>
    <t>Sherwood SD 88J</t>
  </si>
  <si>
    <t>Gaston SD 511J</t>
  </si>
  <si>
    <t>Spray SD 1</t>
  </si>
  <si>
    <t>Fossil SD 21J</t>
  </si>
  <si>
    <t>Mitchell SD 55</t>
  </si>
  <si>
    <t>Amity SD 4J</t>
  </si>
  <si>
    <t>Dayton SD 8</t>
  </si>
  <si>
    <t>Newberg SD 29J</t>
  </si>
  <si>
    <t>Willamina SD 30J</t>
  </si>
  <si>
    <t>McMinnville SD 40</t>
  </si>
  <si>
    <t>Sheridan SD 48J</t>
  </si>
  <si>
    <t>Knappa SD 4</t>
  </si>
  <si>
    <t>Important Information</t>
  </si>
  <si>
    <t>Regional Programs</t>
  </si>
  <si>
    <t>OSD</t>
  </si>
  <si>
    <t>LTCT</t>
  </si>
  <si>
    <t>Hospital Program</t>
  </si>
  <si>
    <t>ECSE Program</t>
  </si>
  <si>
    <t>District</t>
  </si>
  <si>
    <t>Regional</t>
  </si>
  <si>
    <t>Hospital</t>
  </si>
  <si>
    <t>ECSE</t>
  </si>
  <si>
    <t>Gross Total</t>
  </si>
  <si>
    <t>Oregon School for the Deaf (OSD)</t>
  </si>
  <si>
    <t>Program Name</t>
  </si>
  <si>
    <t>Long Term Care and Treatment (LTCT)</t>
  </si>
  <si>
    <t>Pediatric Nursing Facility (PNF)</t>
  </si>
  <si>
    <t>Worksheet Information</t>
  </si>
  <si>
    <t>Total</t>
  </si>
  <si>
    <t>The Section 611 and 619 award worksheets contain similar columns. These are the explanations for each column.</t>
  </si>
  <si>
    <t>The Program Awards worksheet contains the following columns:</t>
  </si>
  <si>
    <t>Other Amounts worksheet contains the following columns:</t>
  </si>
  <si>
    <t>Determining your District's Net Award</t>
  </si>
  <si>
    <t>Question 7 is for Regional Program Services funding. Add the Regional column to your District column if your district answered "Yes" to this question.</t>
  </si>
  <si>
    <t>Question 9 is for Long Term Care and Treatment (LTCT) service funding. Add the LTCT column to your District column if your district answered "Yes" to this question.</t>
  </si>
  <si>
    <t>Example</t>
  </si>
  <si>
    <t>Beaver Falls' assurance application was checked yes for questions 7 and 9. So the district adds the District, Regional, and LTCT columns together for their Net Award.</t>
  </si>
  <si>
    <r>
      <rPr>
        <b/>
        <sz val="10"/>
        <color theme="1"/>
        <rFont val="Calibri"/>
        <family val="2"/>
        <scheme val="minor"/>
      </rPr>
      <t>LEA Name</t>
    </r>
    <r>
      <rPr>
        <sz val="10"/>
        <color theme="1"/>
        <rFont val="Calibri"/>
        <family val="2"/>
        <scheme val="minor"/>
      </rPr>
      <t>: Name of the LEA</t>
    </r>
  </si>
  <si>
    <r>
      <rPr>
        <b/>
        <sz val="10"/>
        <color theme="1"/>
        <rFont val="Calibri"/>
        <family val="2"/>
        <scheme val="minor"/>
      </rPr>
      <t>District</t>
    </r>
    <r>
      <rPr>
        <sz val="10"/>
        <color theme="1"/>
        <rFont val="Calibri"/>
        <family val="2"/>
        <scheme val="minor"/>
      </rPr>
      <t>: The amount attributed to students served by the district only.</t>
    </r>
  </si>
  <si>
    <r>
      <rPr>
        <b/>
        <sz val="10"/>
        <color theme="1"/>
        <rFont val="Calibri"/>
        <family val="2"/>
        <scheme val="minor"/>
      </rPr>
      <t>Regional</t>
    </r>
    <r>
      <rPr>
        <sz val="10"/>
        <color theme="1"/>
        <rFont val="Calibri"/>
        <family val="2"/>
        <scheme val="minor"/>
      </rPr>
      <t>: The amount attributed to students served by a Regional Program.</t>
    </r>
  </si>
  <si>
    <r>
      <rPr>
        <b/>
        <sz val="10"/>
        <color theme="1"/>
        <rFont val="Calibri"/>
        <family val="2"/>
        <scheme val="minor"/>
      </rPr>
      <t>OSD</t>
    </r>
    <r>
      <rPr>
        <sz val="10"/>
        <color theme="1"/>
        <rFont val="Calibri"/>
        <family val="2"/>
        <scheme val="minor"/>
      </rPr>
      <t>: The amount attributed to students served by the Oregon School for the Deaf (OSD).</t>
    </r>
  </si>
  <si>
    <r>
      <rPr>
        <b/>
        <sz val="10"/>
        <color theme="1"/>
        <rFont val="Calibri"/>
        <family val="2"/>
        <scheme val="minor"/>
      </rPr>
      <t>LTCT</t>
    </r>
    <r>
      <rPr>
        <sz val="10"/>
        <color theme="1"/>
        <rFont val="Calibri"/>
        <family val="2"/>
        <scheme val="minor"/>
      </rPr>
      <t>: The amount attributed to students served by a Long Term Care and Treatment (LTCT) center.</t>
    </r>
  </si>
  <si>
    <r>
      <rPr>
        <b/>
        <sz val="10"/>
        <color theme="1"/>
        <rFont val="Calibri"/>
        <family val="2"/>
        <scheme val="minor"/>
      </rPr>
      <t>ECSE</t>
    </r>
    <r>
      <rPr>
        <sz val="10"/>
        <color theme="1"/>
        <rFont val="Calibri"/>
        <family val="2"/>
        <scheme val="minor"/>
      </rPr>
      <t>: The amount attributed to students served by an Early Childhood Special Education (ECSE) Program.</t>
    </r>
  </si>
  <si>
    <r>
      <rPr>
        <b/>
        <sz val="10"/>
        <color theme="1"/>
        <rFont val="Calibri"/>
        <family val="2"/>
        <scheme val="minor"/>
      </rPr>
      <t>Gross Total</t>
    </r>
    <r>
      <rPr>
        <sz val="10"/>
        <color theme="1"/>
        <rFont val="Calibri"/>
        <family val="2"/>
        <scheme val="minor"/>
      </rPr>
      <t>: The sum of the District, Regional, OSD, LTCT, Hospital, PNF, and ECSE columns</t>
    </r>
  </si>
  <si>
    <r>
      <rPr>
        <b/>
        <sz val="10"/>
        <color theme="1"/>
        <rFont val="Calibri"/>
        <family val="2"/>
        <scheme val="minor"/>
      </rPr>
      <t>Program Name</t>
    </r>
    <r>
      <rPr>
        <sz val="10"/>
        <color theme="1"/>
        <rFont val="Calibri"/>
        <family val="2"/>
        <scheme val="minor"/>
      </rPr>
      <t>: The name of the program.</t>
    </r>
  </si>
  <si>
    <r>
      <rPr>
        <b/>
        <sz val="10"/>
        <color theme="1"/>
        <rFont val="Calibri"/>
        <family val="2"/>
        <scheme val="minor"/>
      </rPr>
      <t>Total</t>
    </r>
    <r>
      <rPr>
        <sz val="10"/>
        <color theme="1"/>
        <rFont val="Calibri"/>
        <family val="2"/>
        <scheme val="minor"/>
      </rPr>
      <t>: The total amount.</t>
    </r>
  </si>
  <si>
    <r>
      <rPr>
        <b/>
        <sz val="10"/>
        <color theme="1"/>
        <rFont val="Calibri"/>
        <family val="2"/>
        <scheme val="minor"/>
      </rPr>
      <t>Information</t>
    </r>
    <r>
      <rPr>
        <sz val="10"/>
        <color theme="1"/>
        <rFont val="Calibri"/>
        <family val="2"/>
        <scheme val="minor"/>
      </rPr>
      <t>: The current worksheet that provides information about the report.</t>
    </r>
  </si>
  <si>
    <r>
      <rPr>
        <b/>
        <sz val="10"/>
        <color theme="1"/>
        <rFont val="Calibri"/>
        <family val="2"/>
        <scheme val="minor"/>
      </rPr>
      <t>Program Awards</t>
    </r>
    <r>
      <rPr>
        <sz val="10"/>
        <color theme="1"/>
        <rFont val="Calibri"/>
        <family val="2"/>
        <scheme val="minor"/>
      </rPr>
      <t>: This worksheet contains total award amounts for Programs.</t>
    </r>
  </si>
  <si>
    <t>Any amounts listed in the Hospital, PNF, or ECSE columns are there to show the amount of IDEA funding the district contributed to these programs. These amounts are not eligible for districts to choose who manages the funds and will not be included in the district's Total Net Award presented in EGMS.</t>
  </si>
  <si>
    <t>Astoria SD 1</t>
  </si>
  <si>
    <t>Athena-Weston SD 29RJ</t>
  </si>
  <si>
    <t>Bend-LaPine Administrative SD 1</t>
  </si>
  <si>
    <t>Brookings-Harbor SD 17C</t>
  </si>
  <si>
    <t>Camas Valley SD 21J</t>
  </si>
  <si>
    <t>Crook County SD</t>
  </si>
  <si>
    <t>Crow-Applegate-Lorane SD 66</t>
  </si>
  <si>
    <t>Douglas County SD 15</t>
  </si>
  <si>
    <t>Douglas County SD 4</t>
  </si>
  <si>
    <t>Greater Albany Public SD 8J</t>
  </si>
  <si>
    <t>Harney County Union High SD 1J</t>
  </si>
  <si>
    <t>Hermiston SD 8</t>
  </si>
  <si>
    <t>Hood River County SD</t>
  </si>
  <si>
    <t>Ione SD R2</t>
  </si>
  <si>
    <t>Klamath Falls City Schools</t>
  </si>
  <si>
    <t>Milton-Freewater Unified SD 7</t>
  </si>
  <si>
    <t>North Wasco County SD 21</t>
  </si>
  <si>
    <t>Ontario SD 8C</t>
  </si>
  <si>
    <t>Pendleton SD 16</t>
  </si>
  <si>
    <t>Pine Eagle SD 61</t>
  </si>
  <si>
    <t>Port Orford-Langlois SD 2CJ</t>
  </si>
  <si>
    <t>Sherman County SD</t>
  </si>
  <si>
    <t>South Lane SD 45J3</t>
  </si>
  <si>
    <t>South Wasco County SD 1</t>
  </si>
  <si>
    <t>Three Rivers/Josephine County SD</t>
  </si>
  <si>
    <t>Ukiah SD 80R</t>
  </si>
  <si>
    <t>Umatilla SD 6R</t>
  </si>
  <si>
    <t>Warrenton-Hammond SD 30</t>
  </si>
  <si>
    <t>West Linn-Wilsonville SD 3J</t>
  </si>
  <si>
    <t>Yamhill Carlton SD 1</t>
  </si>
  <si>
    <t>ODE JDEP</t>
  </si>
  <si>
    <t>ODE YCEP</t>
  </si>
  <si>
    <t>Oregon Dept. of Corrections (ACEP)</t>
  </si>
  <si>
    <t>Questions</t>
  </si>
  <si>
    <t>Please reach out to the IDEA Fiscal Team in the Office of Enhancing Student Opportunities (OESO) with any questions about the information contained in this document.</t>
  </si>
  <si>
    <t>ODE.IDEAFinance@state.or.us</t>
  </si>
  <si>
    <r>
      <rPr>
        <b/>
        <sz val="10"/>
        <color theme="1"/>
        <rFont val="Calibri"/>
        <family val="2"/>
        <scheme val="minor"/>
      </rPr>
      <t>Section 611 Awards (R)</t>
    </r>
    <r>
      <rPr>
        <sz val="10"/>
        <color theme="1"/>
        <rFont val="Calibri"/>
        <family val="2"/>
        <scheme val="minor"/>
      </rPr>
      <t>: This worksheet contains total award amounts for each LEA for children aged 3-21. Regular IDEA Part B award.</t>
    </r>
  </si>
  <si>
    <r>
      <rPr>
        <b/>
        <sz val="10"/>
        <color theme="1"/>
        <rFont val="Calibri"/>
        <family val="2"/>
        <scheme val="minor"/>
      </rPr>
      <t>Section 619 Awards (R)</t>
    </r>
    <r>
      <rPr>
        <sz val="10"/>
        <color theme="1"/>
        <rFont val="Calibri"/>
        <family val="2"/>
        <scheme val="minor"/>
      </rPr>
      <t>: This worksheet contains total award amounts for each LEA for children aged 3-5. Regular IDEA Part B award.</t>
    </r>
  </si>
  <si>
    <t>Section 611 Regular</t>
  </si>
  <si>
    <t>Section 619 Regular</t>
  </si>
  <si>
    <r>
      <rPr>
        <b/>
        <sz val="10"/>
        <color theme="1"/>
        <rFont val="Calibri"/>
        <family val="2"/>
        <scheme val="minor"/>
      </rPr>
      <t>Section 611 Regular</t>
    </r>
    <r>
      <rPr>
        <sz val="10"/>
        <color theme="1"/>
        <rFont val="Calibri"/>
        <family val="2"/>
        <scheme val="minor"/>
      </rPr>
      <t>: The total amount for the program from Section 611 regular funds.</t>
    </r>
  </si>
  <si>
    <r>
      <rPr>
        <b/>
        <sz val="10"/>
        <color theme="1"/>
        <rFont val="Calibri"/>
        <family val="2"/>
        <scheme val="minor"/>
      </rPr>
      <t>Section 619 Regular</t>
    </r>
    <r>
      <rPr>
        <sz val="10"/>
        <color theme="1"/>
        <rFont val="Calibri"/>
        <family val="2"/>
        <scheme val="minor"/>
      </rPr>
      <t>: The total amount for the program from Section 619 regular funds.</t>
    </r>
  </si>
  <si>
    <r>
      <rPr>
        <b/>
        <sz val="10"/>
        <color theme="1"/>
        <rFont val="Calibri"/>
        <family val="2"/>
        <scheme val="minor"/>
      </rPr>
      <t>MAX CEIS Reg Awd</t>
    </r>
    <r>
      <rPr>
        <sz val="10"/>
        <color theme="1"/>
        <rFont val="Calibri"/>
        <family val="2"/>
        <scheme val="minor"/>
      </rPr>
      <t xml:space="preserve">: The maximum amount a district can set aside for the purposes of Coordinated Early Intervening Services (CEIS) from its regular IDEA awards. For voluntary CEIS, a district may choose any amount </t>
    </r>
    <r>
      <rPr>
        <b/>
        <sz val="10"/>
        <color theme="1"/>
        <rFont val="Calibri"/>
        <family val="2"/>
        <scheme val="minor"/>
      </rPr>
      <t>up to</t>
    </r>
    <r>
      <rPr>
        <sz val="10"/>
        <color theme="1"/>
        <rFont val="Calibri"/>
        <family val="2"/>
        <scheme val="minor"/>
      </rPr>
      <t xml:space="preserve"> this amount. For Comprehensive (mandatory) CEIS, this is the amount LEA's </t>
    </r>
    <r>
      <rPr>
        <b/>
        <sz val="10"/>
        <color theme="1"/>
        <rFont val="Calibri"/>
        <family val="2"/>
        <scheme val="minor"/>
      </rPr>
      <t>must</t>
    </r>
    <r>
      <rPr>
        <sz val="10"/>
        <color theme="1"/>
        <rFont val="Calibri"/>
        <family val="2"/>
        <scheme val="minor"/>
      </rPr>
      <t xml:space="preserve"> set aside for CCEIS.</t>
    </r>
  </si>
  <si>
    <r>
      <rPr>
        <b/>
        <sz val="10"/>
        <color theme="1"/>
        <rFont val="Calibri"/>
        <family val="2"/>
        <scheme val="minor"/>
      </rPr>
      <t>Hospital</t>
    </r>
    <r>
      <rPr>
        <sz val="10"/>
        <color theme="1"/>
        <rFont val="Calibri"/>
        <family val="2"/>
        <scheme val="minor"/>
      </rPr>
      <t>: The amount attributed to students served by a Hospital Program.</t>
    </r>
  </si>
  <si>
    <t>Question 8 is for the Oregon School for the Deaf (OSD) services funding. Add the OSD column to your District column if your district answered "Yes" to this question.</t>
  </si>
  <si>
    <t>New 2024-2025</t>
  </si>
  <si>
    <t>To determine the amount of your district's Total Net Award, check your district's elections for questions 7, 8, &amp; 9 in the FFY 2024 IDEA Assurance Application on the Fiscal tab.</t>
  </si>
  <si>
    <t>LEA ID</t>
  </si>
  <si>
    <t>Net Award to School District</t>
  </si>
  <si>
    <t>Regional Award sent to State Programs</t>
  </si>
  <si>
    <t>OSD Award sent to State Program</t>
  </si>
  <si>
    <t>LTCT sent to State Programs</t>
  </si>
  <si>
    <t>Hospital sent to State Programs</t>
  </si>
  <si>
    <t>ECSE sent to State Programs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</si>
</sst>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_(&quot;$&quot;* #,##0_);_(&quot;$&quot;* \(#,##0\);_(&quot;$&quot;* &quot;-&quot;??_);_(@_)"/>
  </numFmts>
  <fonts count="10" x14ac:knownFonts="1">
    <font>
      <sz val="10"/>
      <color theme="1"/>
      <name val="Calibri"/>
      <family val="2"/>
      <scheme val="minor"/>
    </font>
    <font>
      <sz val="11"/>
      <color theme="1"/>
      <name val="Calibri"/>
      <family val="2"/>
      <scheme val="minor"/>
    </font>
    <font>
      <sz val="18"/>
      <color theme="3"/>
      <name val="Calibri Light"/>
      <family val="2"/>
      <scheme val="major"/>
    </font>
    <font>
      <b/>
      <sz val="13"/>
      <color theme="3"/>
      <name val="Calibri"/>
      <family val="2"/>
      <scheme val="minor"/>
    </font>
    <font>
      <b/>
      <sz val="11"/>
      <color theme="3"/>
      <name val="Calibri"/>
      <family val="2"/>
      <scheme val="minor"/>
    </font>
    <font>
      <b/>
      <sz val="15"/>
      <color theme="3"/>
      <name val="Calibri"/>
      <family val="2"/>
      <scheme val="minor"/>
    </font>
    <font>
      <b/>
      <sz val="10"/>
      <color theme="1"/>
      <name val="Calibri"/>
      <family val="2"/>
      <scheme val="minor"/>
    </font>
    <font>
      <u/>
      <sz val="10"/>
      <color theme="10"/>
      <name val="Calibri"/>
      <family val="2"/>
      <scheme val="minor"/>
    </font>
    <font>
      <sz val="10"/>
      <color rgb="FF000000"/>
      <name val="Calibri"/>
    </font>
    <font>
      <sz val="8"/>
      <name val="Calibri"/>
      <family val="2"/>
      <scheme val="minor"/>
    </font>
  </fonts>
  <fills count="6">
    <fill>
      <patternFill patternType="none"/>
    </fill>
    <fill>
      <patternFill patternType="gray125"/>
    </fill>
    <fill>
      <patternFill patternType="solid">
        <fgColor theme="0"/>
        <bgColor indexed="64"/>
      </patternFill>
    </fill>
    <fill>
      <patternFill patternType="solid">
        <fgColor theme="0" tint="-0.14999847407452621"/>
        <bgColor theme="0" tint="-0.14999847407452621"/>
      </patternFill>
    </fill>
    <fill>
      <patternFill patternType="solid">
        <fgColor rgb="FFFFC000"/>
        <bgColor indexed="64"/>
      </patternFill>
    </fill>
    <fill>
      <patternFill patternType="solid">
        <fgColor rgb="FF00B050"/>
        <bgColor indexed="64"/>
      </patternFill>
    </fill>
  </fills>
  <borders count="7">
    <border>
      <left/>
      <right/>
      <top/>
      <bottom/>
      <diagonal/>
    </border>
    <border>
      <left/>
      <right/>
      <top/>
      <bottom style="thick">
        <color theme="4" tint="0.499984740745262"/>
      </bottom>
      <diagonal/>
    </border>
    <border>
      <left/>
      <right/>
      <top/>
      <bottom style="medium">
        <color theme="4" tint="0.39997558519241921"/>
      </bottom>
      <diagonal/>
    </border>
    <border>
      <left/>
      <right/>
      <top/>
      <bottom style="thick">
        <color theme="4"/>
      </bottom>
      <diagonal/>
    </border>
    <border>
      <left/>
      <right/>
      <top/>
      <bottom style="thin">
        <color indexed="64"/>
      </bottom>
      <diagonal/>
    </border>
    <border>
      <left style="thin">
        <color theme="1"/>
      </left>
      <right style="thin">
        <color theme="1"/>
      </right>
      <top style="thin">
        <color theme="1"/>
      </top>
      <bottom style="thin">
        <color theme="1"/>
      </bottom>
      <diagonal/>
    </border>
    <border>
      <left style="thin">
        <color theme="1"/>
      </left>
      <right style="thin">
        <color theme="1"/>
      </right>
      <top style="thin">
        <color theme="1"/>
      </top>
      <bottom style="medium">
        <color theme="1"/>
      </bottom>
      <diagonal/>
    </border>
  </borders>
  <cellStyleXfs count="7">
    <xf numFmtId="0" fontId="0" fillId="0" borderId="0"/>
    <xf numFmtId="44"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7" fillId="0" borderId="0" applyNumberFormat="0" applyFill="0" applyBorder="0" applyAlignment="0" applyProtection="0"/>
  </cellStyleXfs>
  <cellXfs count="31">
    <xf numFmtId="0" fontId="0" fillId="0" borderId="0" xfId="0"/>
    <xf numFmtId="0" fontId="0" fillId="0" borderId="0" xfId="0" applyAlignment="1">
      <alignment horizontal="left" wrapText="1"/>
    </xf>
    <xf numFmtId="0" fontId="0" fillId="2" borderId="0" xfId="0" applyFill="1"/>
    <xf numFmtId="44" fontId="0" fillId="0" borderId="0" xfId="1" applyFont="1"/>
    <xf numFmtId="44" fontId="0" fillId="0" borderId="0" xfId="0" applyNumberFormat="1"/>
    <xf numFmtId="44" fontId="0" fillId="2" borderId="0" xfId="1" applyFont="1" applyFill="1"/>
    <xf numFmtId="0" fontId="0" fillId="0" borderId="0" xfId="0" applyAlignment="1">
      <alignment horizontal="center"/>
    </xf>
    <xf numFmtId="0" fontId="2" fillId="0" borderId="0" xfId="2" applyAlignment="1">
      <alignment horizontal="center" vertical="center"/>
    </xf>
    <xf numFmtId="0" fontId="5" fillId="2" borderId="3" xfId="5" applyFill="1" applyAlignment="1">
      <alignment vertical="center"/>
    </xf>
    <xf numFmtId="0" fontId="0" fillId="2" borderId="0" xfId="0" applyFill="1" applyAlignment="1">
      <alignment horizontal="left" vertical="center" wrapText="1"/>
    </xf>
    <xf numFmtId="0" fontId="3" fillId="2" borderId="1" xfId="3" applyFill="1" applyAlignment="1">
      <alignment horizontal="left" vertical="center"/>
    </xf>
    <xf numFmtId="0" fontId="0" fillId="2" borderId="0" xfId="0" applyFill="1" applyAlignment="1">
      <alignment vertical="center"/>
    </xf>
    <xf numFmtId="0" fontId="0" fillId="2" borderId="0" xfId="0" applyFill="1" applyAlignment="1">
      <alignment horizontal="left" vertical="center"/>
    </xf>
    <xf numFmtId="0" fontId="3" fillId="2" borderId="1" xfId="3" applyFill="1" applyAlignment="1">
      <alignment horizontal="left" vertical="center" wrapText="1"/>
    </xf>
    <xf numFmtId="0" fontId="4" fillId="2" borderId="2" xfId="4" applyFill="1" applyAlignment="1">
      <alignment horizontal="left" vertical="center" wrapText="1"/>
    </xf>
    <xf numFmtId="0" fontId="0" fillId="0" borderId="0" xfId="0" applyAlignment="1">
      <alignment vertical="center"/>
    </xf>
    <xf numFmtId="0" fontId="0" fillId="2" borderId="4" xfId="0" applyFill="1" applyBorder="1" applyAlignment="1">
      <alignment horizontal="left" vertical="center" wrapText="1"/>
    </xf>
    <xf numFmtId="0" fontId="0" fillId="2" borderId="4" xfId="0" applyFill="1" applyBorder="1" applyAlignment="1">
      <alignment vertical="center"/>
    </xf>
    <xf numFmtId="0" fontId="5" fillId="0" borderId="3" xfId="5" applyAlignment="1">
      <alignment horizontal="left" wrapText="1"/>
    </xf>
    <xf numFmtId="0" fontId="7" fillId="0" borderId="0" xfId="6"/>
    <xf numFmtId="164" fontId="0" fillId="0" borderId="0" xfId="0" applyNumberFormat="1"/>
    <xf numFmtId="164" fontId="0" fillId="0" borderId="0" xfId="1" applyNumberFormat="1" applyFont="1"/>
    <xf numFmtId="164" fontId="0" fillId="0" borderId="0" xfId="0" applyNumberFormat="1" applyAlignment="1">
      <alignment horizontal="right"/>
    </xf>
    <xf numFmtId="164" fontId="0" fillId="0" borderId="0" xfId="0" applyNumberFormat="1" applyAlignment="1">
      <alignment horizontal="center"/>
    </xf>
    <xf numFmtId="0" fontId="0" fillId="0" borderId="5" xfId="0" applyBorder="1"/>
    <xf numFmtId="0" fontId="0" fillId="3" borderId="5" xfId="0" applyFill="1" applyBorder="1"/>
    <xf numFmtId="0" fontId="6" fillId="0" borderId="6" xfId="0" applyFont="1" applyBorder="1"/>
    <xf numFmtId="164" fontId="8" fillId="0" borderId="0" xfId="1" applyNumberFormat="1" applyFont="1"/>
    <xf numFmtId="164" fontId="8" fillId="0" borderId="0" xfId="0" applyNumberFormat="1" applyFont="1"/>
    <xf numFmtId="0" fontId="0" fillId="4" borderId="0" xfId="0" applyFill="1" applyAlignment="1">
      <alignment horizontal="center"/>
    </xf>
    <xf numFmtId="0" fontId="0" fillId="5" borderId="0" xfId="0" applyFill="1" applyAlignment="1">
      <alignment horizontal="center"/>
    </xf>
  </cellXfs>
  <cellStyles count="7">
    <cellStyle name="Currency" xfId="1" builtinId="4"/>
    <cellStyle name="Heading 1" xfId="5" builtinId="16"/>
    <cellStyle name="Heading 2" xfId="3" builtinId="17"/>
    <cellStyle name="Heading 3" xfId="4" builtinId="18"/>
    <cellStyle name="Hyperlink" xfId="6" builtinId="8"/>
    <cellStyle name="Normal" xfId="0" builtinId="0" customBuiltin="1"/>
    <cellStyle name="Title" xfId="2" builtinId="15"/>
  </cellStyles>
  <dxfs count="70">
    <dxf>
      <numFmt numFmtId="164" formatCode="_(&quot;$&quot;* #,##0_);_(&quot;$&quot;* \(#,##0\);_(&quot;$&quot;* &quot;-&quot;??_);_(@_)"/>
      <alignment horizontal="right" vertical="bottom" textRotation="0" wrapText="0" indent="0" justifyLastLine="0" shrinkToFit="0" readingOrder="0"/>
    </dxf>
    <dxf>
      <font>
        <strike val="0"/>
        <outline val="0"/>
        <shadow val="0"/>
        <u val="none"/>
        <vertAlign val="baseline"/>
        <sz val="10"/>
        <color theme="1"/>
        <name val="Calibri"/>
        <scheme val="minor"/>
      </font>
      <numFmt numFmtId="164" formatCode="_(&quot;$&quot;* #,##0_);_(&quot;$&quot;* \(#,##0\);_(&quot;$&quot;* &quot;-&quot;??_);_(@_)"/>
    </dxf>
    <dxf>
      <numFmt numFmtId="164" formatCode="_(&quot;$&quot;* #,##0_);_(&quot;$&quot;* \(#,##0\);_(&quot;$&quot;* &quot;-&quot;??_);_(@_)"/>
      <alignment horizontal="right" vertical="bottom" textRotation="0" wrapText="0" indent="0" justifyLastLine="0" shrinkToFit="0" readingOrder="0"/>
    </dxf>
    <dxf>
      <font>
        <b val="0"/>
        <i val="0"/>
        <strike val="0"/>
        <condense val="0"/>
        <extend val="0"/>
        <outline val="0"/>
        <shadow val="0"/>
        <u val="none"/>
        <vertAlign val="baseline"/>
        <sz val="10"/>
        <color theme="1"/>
        <name val="Calibri"/>
        <scheme val="minor"/>
      </font>
      <numFmt numFmtId="164" formatCode="_(&quot;$&quot;* #,##0_);_(&quot;$&quot;* \(#,##0\);_(&quot;$&quot;* &quot;-&quot;??_);_(@_)"/>
    </dxf>
    <dxf>
      <numFmt numFmtId="164" formatCode="_(&quot;$&quot;* #,##0_);_(&quot;$&quot;* \(#,##0\);_(&quot;$&quot;* &quot;-&quot;??_);_(@_)"/>
      <alignment horizontal="right" vertical="bottom" textRotation="0" wrapText="0" indent="0" justifyLastLine="0" shrinkToFit="0" readingOrder="0"/>
    </dxf>
    <dxf>
      <font>
        <b val="0"/>
        <i val="0"/>
        <strike val="0"/>
        <condense val="0"/>
        <extend val="0"/>
        <outline val="0"/>
        <shadow val="0"/>
        <u val="none"/>
        <vertAlign val="baseline"/>
        <sz val="10"/>
        <color theme="1"/>
        <name val="Calibri"/>
        <scheme val="minor"/>
      </font>
      <numFmt numFmtId="164" formatCode="_(&quot;$&quot;* #,##0_);_(&quot;$&quot;* \(#,##0\);_(&quot;$&quot;* &quot;-&quot;??_);_(@_)"/>
    </dxf>
    <dxf>
      <font>
        <strike val="0"/>
        <outline val="0"/>
        <shadow val="0"/>
        <u val="none"/>
        <vertAlign val="baseline"/>
        <sz val="10"/>
        <color theme="1"/>
        <name val="Calibri"/>
        <scheme val="minor"/>
      </font>
    </dxf>
    <dxf>
      <font>
        <strike val="0"/>
        <outline val="0"/>
        <shadow val="0"/>
        <u val="none"/>
        <vertAlign val="baseline"/>
        <sz val="10"/>
        <color theme="1"/>
        <name val="Calibri"/>
        <scheme val="minor"/>
      </font>
    </dxf>
    <dxf>
      <font>
        <strike val="0"/>
        <outline val="0"/>
        <shadow val="0"/>
        <u val="none"/>
        <vertAlign val="baseline"/>
        <sz val="10"/>
        <color theme="1"/>
        <name val="Calibri"/>
        <scheme val="minor"/>
      </font>
    </dxf>
    <dxf>
      <font>
        <strike val="0"/>
        <outline val="0"/>
        <shadow val="0"/>
        <u val="none"/>
        <vertAlign val="baseline"/>
        <sz val="10"/>
        <color theme="1"/>
        <name val="Calibri"/>
        <scheme val="minor"/>
      </font>
    </dxf>
    <dxf>
      <font>
        <b val="0"/>
        <i val="0"/>
        <strike val="0"/>
        <condense val="0"/>
        <extend val="0"/>
        <outline val="0"/>
        <shadow val="0"/>
        <u val="none"/>
        <vertAlign val="baseline"/>
        <sz val="10"/>
        <color rgb="FF000000"/>
        <name val="Calibri"/>
        <scheme val="none"/>
      </font>
      <numFmt numFmtId="164" formatCode="_(&quot;$&quot;* #,##0_);_(&quot;$&quot;* \(#,##0\);_(&quot;$&quot;* &quot;-&quot;??_);_(@_)"/>
    </dxf>
    <dxf>
      <font>
        <b val="0"/>
        <i val="0"/>
        <strike val="0"/>
        <condense val="0"/>
        <extend val="0"/>
        <outline val="0"/>
        <shadow val="0"/>
        <u val="none"/>
        <vertAlign val="baseline"/>
        <sz val="10"/>
        <color rgb="FF000000"/>
        <name val="Calibri"/>
        <scheme val="none"/>
      </font>
      <numFmt numFmtId="164" formatCode="_(&quot;$&quot;* #,##0_);_(&quot;$&quot;* \(#,##0\);_(&quot;$&quot;* &quot;-&quot;??_);_(@_)"/>
    </dxf>
    <dxf>
      <numFmt numFmtId="164" formatCode="_(&quot;$&quot;* #,##0_);_(&quot;$&quot;* \(#,##0\);_(&quot;$&quot;* &quot;-&quot;??_);_(@_)"/>
    </dxf>
    <dxf>
      <font>
        <b val="0"/>
        <i val="0"/>
        <strike val="0"/>
        <condense val="0"/>
        <extend val="0"/>
        <outline val="0"/>
        <shadow val="0"/>
        <u val="none"/>
        <vertAlign val="baseline"/>
        <sz val="10"/>
        <color theme="1"/>
        <name val="Calibri"/>
        <family val="2"/>
        <scheme val="minor"/>
      </font>
      <numFmt numFmtId="164" formatCode="_(&quot;$&quot;* #,##0_);_(&quot;$&quot;* \(#,##0\);_(&quot;$&quot;* &quot;-&quot;??_);_(@_)"/>
    </dxf>
    <dxf>
      <numFmt numFmtId="164" formatCode="_(&quot;$&quot;* #,##0_);_(&quot;$&quot;* \(#,##0\);_(&quot;$&quot;* &quot;-&quot;??_);_(@_)"/>
    </dxf>
    <dxf>
      <font>
        <b val="0"/>
        <i val="0"/>
        <strike val="0"/>
        <condense val="0"/>
        <extend val="0"/>
        <outline val="0"/>
        <shadow val="0"/>
        <u val="none"/>
        <vertAlign val="baseline"/>
        <sz val="10"/>
        <color theme="1"/>
        <name val="Calibri"/>
        <family val="2"/>
        <scheme val="minor"/>
      </font>
      <numFmt numFmtId="164" formatCode="_(&quot;$&quot;* #,##0_);_(&quot;$&quot;* \(#,##0\);_(&quot;$&quot;* &quot;-&quot;??_);_(@_)"/>
    </dxf>
    <dxf>
      <numFmt numFmtId="164" formatCode="_(&quot;$&quot;* #,##0_);_(&quot;$&quot;* \(#,##0\);_(&quot;$&quot;* &quot;-&quot;??_);_(@_)"/>
    </dxf>
    <dxf>
      <font>
        <b val="0"/>
        <i val="0"/>
        <strike val="0"/>
        <condense val="0"/>
        <extend val="0"/>
        <outline val="0"/>
        <shadow val="0"/>
        <u val="none"/>
        <vertAlign val="baseline"/>
        <sz val="10"/>
        <color theme="1"/>
        <name val="Calibri"/>
        <family val="2"/>
        <scheme val="minor"/>
      </font>
      <numFmt numFmtId="164" formatCode="_(&quot;$&quot;* #,##0_);_(&quot;$&quot;* \(#,##0\);_(&quot;$&quot;* &quot;-&quot;??_);_(@_)"/>
    </dxf>
    <dxf>
      <numFmt numFmtId="164" formatCode="_(&quot;$&quot;* #,##0_);_(&quot;$&quot;* \(#,##0\);_(&quot;$&quot;* &quot;-&quot;??_);_(@_)"/>
    </dxf>
    <dxf>
      <font>
        <b val="0"/>
        <i val="0"/>
        <strike val="0"/>
        <condense val="0"/>
        <extend val="0"/>
        <outline val="0"/>
        <shadow val="0"/>
        <u val="none"/>
        <vertAlign val="baseline"/>
        <sz val="10"/>
        <color theme="1"/>
        <name val="Calibri"/>
        <family val="2"/>
        <scheme val="minor"/>
      </font>
      <numFmt numFmtId="164" formatCode="_(&quot;$&quot;* #,##0_);_(&quot;$&quot;* \(#,##0\);_(&quot;$&quot;* &quot;-&quot;??_);_(@_)"/>
    </dxf>
    <dxf>
      <numFmt numFmtId="164" formatCode="_(&quot;$&quot;* #,##0_);_(&quot;$&quot;* \(#,##0\);_(&quot;$&quot;* &quot;-&quot;??_);_(@_)"/>
    </dxf>
    <dxf>
      <font>
        <b val="0"/>
        <i val="0"/>
        <strike val="0"/>
        <condense val="0"/>
        <extend val="0"/>
        <outline val="0"/>
        <shadow val="0"/>
        <u val="none"/>
        <vertAlign val="baseline"/>
        <sz val="10"/>
        <color theme="1"/>
        <name val="Calibri"/>
        <family val="2"/>
        <scheme val="minor"/>
      </font>
      <numFmt numFmtId="164" formatCode="_(&quot;$&quot;* #,##0_);_(&quot;$&quot;* \(#,##0\);_(&quot;$&quot;* &quot;-&quot;??_);_(@_)"/>
    </dxf>
    <dxf>
      <numFmt numFmtId="164" formatCode="_(&quot;$&quot;* #,##0_);_(&quot;$&quot;* \(#,##0\);_(&quot;$&quot;* &quot;-&quot;??_);_(@_)"/>
    </dxf>
    <dxf>
      <font>
        <b val="0"/>
        <i val="0"/>
        <strike val="0"/>
        <condense val="0"/>
        <extend val="0"/>
        <outline val="0"/>
        <shadow val="0"/>
        <u val="none"/>
        <vertAlign val="baseline"/>
        <sz val="10"/>
        <color theme="1"/>
        <name val="Calibri"/>
        <scheme val="minor"/>
      </font>
      <numFmt numFmtId="164" formatCode="_(&quot;$&quot;* #,##0_);_(&quot;$&quot;* \(#,##0\);_(&quot;$&quot;* &quot;-&quot;??_);_(@_)"/>
    </dxf>
    <dxf>
      <numFmt numFmtId="164" formatCode="_(&quot;$&quot;* #,##0_);_(&quot;$&quot;* \(#,##0\);_(&quot;$&quot;* &quot;-&quot;??_);_(@_)"/>
    </dxf>
    <dxf>
      <font>
        <b val="0"/>
        <i val="0"/>
        <strike val="0"/>
        <condense val="0"/>
        <extend val="0"/>
        <outline val="0"/>
        <shadow val="0"/>
        <u val="none"/>
        <vertAlign val="baseline"/>
        <sz val="10"/>
        <color theme="1"/>
        <name val="Calibri"/>
        <scheme val="minor"/>
      </font>
      <numFmt numFmtId="164" formatCode="_(&quot;$&quot;* #,##0_);_(&quot;$&quot;* \(#,##0\);_(&quot;$&quot;* &quot;-&quot;??_);_(@_)"/>
    </dxf>
    <dxf>
      <numFmt numFmtId="164" formatCode="_(&quot;$&quot;* #,##0_);_(&quot;$&quot;* \(#,##0\);_(&quot;$&quot;* &quot;-&quot;??_);_(@_)"/>
    </dxf>
    <dxf>
      <font>
        <b val="0"/>
        <i val="0"/>
        <strike val="0"/>
        <condense val="0"/>
        <extend val="0"/>
        <outline val="0"/>
        <shadow val="0"/>
        <u val="none"/>
        <vertAlign val="baseline"/>
        <sz val="10"/>
        <color theme="1"/>
        <name val="Calibri"/>
        <scheme val="minor"/>
      </font>
      <numFmt numFmtId="164" formatCode="_(&quot;$&quot;* #,##0_);_(&quot;$&quot;* \(#,##0\);_(&quot;$&quot;* &quot;-&quot;??_);_(@_)"/>
    </dxf>
    <dxf>
      <numFmt numFmtId="164" formatCode="_(&quot;$&quot;* #,##0_);_(&quot;$&quot;* \(#,##0\);_(&quot;$&quot;* &quot;-&quot;??_);_(@_)"/>
    </dxf>
    <dxf>
      <font>
        <b val="0"/>
        <i val="0"/>
        <strike val="0"/>
        <condense val="0"/>
        <extend val="0"/>
        <outline val="0"/>
        <shadow val="0"/>
        <u val="none"/>
        <vertAlign val="baseline"/>
        <sz val="10"/>
        <color theme="1"/>
        <name val="Calibri"/>
        <scheme val="minor"/>
      </font>
      <numFmt numFmtId="164" formatCode="_(&quot;$&quot;* #,##0_);_(&quot;$&quot;* \(#,##0\);_(&quot;$&quot;* &quot;-&quot;??_);_(@_)"/>
    </dxf>
    <dxf>
      <numFmt numFmtId="164" formatCode="_(&quot;$&quot;* #,##0_);_(&quot;$&quot;* \(#,##0\);_(&quot;$&quot;* &quot;-&quot;??_);_(@_)"/>
    </dxf>
    <dxf>
      <font>
        <b val="0"/>
        <i val="0"/>
        <strike val="0"/>
        <condense val="0"/>
        <extend val="0"/>
        <outline val="0"/>
        <shadow val="0"/>
        <u val="none"/>
        <vertAlign val="baseline"/>
        <sz val="10"/>
        <color theme="1"/>
        <name val="Calibri"/>
        <scheme val="minor"/>
      </font>
      <numFmt numFmtId="164" formatCode="_(&quot;$&quot;* #,##0_);_(&quot;$&quot;* \(#,##0\);_(&quot;$&quot;* &quot;-&quot;??_);_(@_)"/>
    </dxf>
    <dxf>
      <numFmt numFmtId="164" formatCode="_(&quot;$&quot;* #,##0_);_(&quot;$&quot;* \(#,##0\);_(&quot;$&quot;* &quot;-&quot;??_);_(@_)"/>
    </dxf>
    <dxf>
      <font>
        <b val="0"/>
        <i val="0"/>
        <strike val="0"/>
        <condense val="0"/>
        <extend val="0"/>
        <outline val="0"/>
        <shadow val="0"/>
        <u val="none"/>
        <vertAlign val="baseline"/>
        <sz val="10"/>
        <color theme="1"/>
        <name val="Calibri"/>
        <scheme val="minor"/>
      </font>
      <numFmt numFmtId="164" formatCode="_(&quot;$&quot;* #,##0_);_(&quot;$&quot;* \(#,##0\);_(&quot;$&quot;* &quot;-&quot;??_);_(@_)"/>
    </dxf>
    <dxf>
      <numFmt numFmtId="164" formatCode="_(&quot;$&quot;* #,##0_);_(&quot;$&quot;* \(#,##0\);_(&quot;$&quot;* &quot;-&quot;??_);_(@_)"/>
    </dxf>
    <dxf>
      <font>
        <b val="0"/>
        <i val="0"/>
        <strike val="0"/>
        <condense val="0"/>
        <extend val="0"/>
        <outline val="0"/>
        <shadow val="0"/>
        <u val="none"/>
        <vertAlign val="baseline"/>
        <sz val="10"/>
        <color theme="1"/>
        <name val="Calibri"/>
        <scheme val="minor"/>
      </font>
      <numFmt numFmtId="164" formatCode="_(&quot;$&quot;* #,##0_);_(&quot;$&quot;* \(#,##0\);_(&quot;$&quot;* &quot;-&quot;??_);_(@_)"/>
    </dxf>
    <dxf>
      <font>
        <strike val="0"/>
        <outline val="0"/>
        <shadow val="0"/>
        <u val="none"/>
        <vertAlign val="baseline"/>
        <sz val="10"/>
        <color theme="1"/>
        <name val="Calibri"/>
        <scheme val="minor"/>
      </font>
    </dxf>
    <dxf>
      <font>
        <strike val="0"/>
        <outline val="0"/>
        <shadow val="0"/>
        <u val="none"/>
        <vertAlign val="baseline"/>
        <sz val="10"/>
        <color rgb="FF000000"/>
        <name val="Calibri"/>
        <scheme val="none"/>
      </font>
    </dxf>
    <dxf>
      <font>
        <b val="0"/>
        <i val="0"/>
        <strike val="0"/>
        <condense val="0"/>
        <extend val="0"/>
        <outline val="0"/>
        <shadow val="0"/>
        <u val="none"/>
        <vertAlign val="baseline"/>
        <sz val="10"/>
        <color rgb="FF000000"/>
        <name val="Calibri"/>
        <scheme val="none"/>
      </font>
    </dxf>
    <dxf>
      <font>
        <strike val="0"/>
        <outline val="0"/>
        <shadow val="0"/>
        <u val="none"/>
        <vertAlign val="baseline"/>
        <sz val="10"/>
        <color theme="1"/>
        <name val="Calibri"/>
        <scheme val="minor"/>
      </font>
    </dxf>
    <dxf>
      <font>
        <b val="0"/>
        <i val="0"/>
        <strike val="0"/>
        <condense val="0"/>
        <extend val="0"/>
        <outline val="0"/>
        <shadow val="0"/>
        <u val="none"/>
        <vertAlign val="baseline"/>
        <sz val="10"/>
        <color rgb="FF000000"/>
        <name val="Calibri"/>
        <scheme val="none"/>
      </font>
      <numFmt numFmtId="164" formatCode="_(&quot;$&quot;* #,##0_);_(&quot;$&quot;* \(#,##0\);_(&quot;$&quot;* &quot;-&quot;??_);_(@_)"/>
    </dxf>
    <dxf>
      <font>
        <b val="0"/>
        <i val="0"/>
        <strike val="0"/>
        <condense val="0"/>
        <extend val="0"/>
        <outline val="0"/>
        <shadow val="0"/>
        <u val="none"/>
        <vertAlign val="baseline"/>
        <sz val="10"/>
        <color rgb="FF000000"/>
        <name val="Calibri"/>
        <scheme val="none"/>
      </font>
      <numFmt numFmtId="164" formatCode="_(&quot;$&quot;* #,##0_);_(&quot;$&quot;* \(#,##0\);_(&quot;$&quot;* &quot;-&quot;??_);_(@_)"/>
    </dxf>
    <dxf>
      <numFmt numFmtId="164" formatCode="_(&quot;$&quot;* #,##0_);_(&quot;$&quot;* \(#,##0\);_(&quot;$&quot;* &quot;-&quot;??_);_(@_)"/>
      <alignment horizontal="center"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164" formatCode="_(&quot;$&quot;* #,##0_);_(&quot;$&quot;* \(#,##0\);_(&quot;$&quot;* &quot;-&quot;??_);_(@_)"/>
    </dxf>
    <dxf>
      <numFmt numFmtId="164" formatCode="_(&quot;$&quot;* #,##0_);_(&quot;$&quot;* \(#,##0\);_(&quot;$&quot;* &quot;-&quot;??_);_(@_)"/>
      <alignment horizontal="center"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164" formatCode="_(&quot;$&quot;* #,##0_);_(&quot;$&quot;* \(#,##0\);_(&quot;$&quot;* &quot;-&quot;??_);_(@_)"/>
    </dxf>
    <dxf>
      <numFmt numFmtId="164" formatCode="_(&quot;$&quot;* #,##0_);_(&quot;$&quot;* \(#,##0\);_(&quot;$&quot;* &quot;-&quot;??_);_(@_)"/>
      <alignment horizontal="center"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164" formatCode="_(&quot;$&quot;* #,##0_);_(&quot;$&quot;* \(#,##0\);_(&quot;$&quot;* &quot;-&quot;??_);_(@_)"/>
    </dxf>
    <dxf>
      <numFmt numFmtId="164" formatCode="_(&quot;$&quot;* #,##0_);_(&quot;$&quot;* \(#,##0\);_(&quot;$&quot;* &quot;-&quot;??_);_(@_)"/>
      <alignment horizontal="center"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164" formatCode="_(&quot;$&quot;* #,##0_);_(&quot;$&quot;* \(#,##0\);_(&quot;$&quot;* &quot;-&quot;??_);_(@_)"/>
    </dxf>
    <dxf>
      <numFmt numFmtId="164" formatCode="_(&quot;$&quot;* #,##0_);_(&quot;$&quot;* \(#,##0\);_(&quot;$&quot;* &quot;-&quot;??_);_(@_)"/>
      <alignment horizontal="center"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164" formatCode="_(&quot;$&quot;* #,##0_);_(&quot;$&quot;* \(#,##0\);_(&quot;$&quot;* &quot;-&quot;??_);_(@_)"/>
    </dxf>
    <dxf>
      <numFmt numFmtId="164" formatCode="_(&quot;$&quot;* #,##0_);_(&quot;$&quot;* \(#,##0\);_(&quot;$&quot;* &quot;-&quot;??_);_(@_)"/>
      <alignment horizontal="center" vertical="bottom" textRotation="0" wrapText="0" indent="0" justifyLastLine="0" shrinkToFit="0" readingOrder="0"/>
    </dxf>
    <dxf>
      <font>
        <b val="0"/>
        <i val="0"/>
        <strike val="0"/>
        <condense val="0"/>
        <extend val="0"/>
        <outline val="0"/>
        <shadow val="0"/>
        <u val="none"/>
        <vertAlign val="baseline"/>
        <sz val="10"/>
        <color theme="1"/>
        <name val="Calibri"/>
        <scheme val="minor"/>
      </font>
      <numFmt numFmtId="164" formatCode="_(&quot;$&quot;* #,##0_);_(&quot;$&quot;* \(#,##0\);_(&quot;$&quot;* &quot;-&quot;??_);_(@_)"/>
    </dxf>
    <dxf>
      <numFmt numFmtId="164" formatCode="_(&quot;$&quot;* #,##0_);_(&quot;$&quot;* \(#,##0\);_(&quot;$&quot;* &quot;-&quot;??_);_(@_)"/>
    </dxf>
    <dxf>
      <font>
        <b val="0"/>
        <i val="0"/>
        <strike val="0"/>
        <condense val="0"/>
        <extend val="0"/>
        <outline val="0"/>
        <shadow val="0"/>
        <u val="none"/>
        <vertAlign val="baseline"/>
        <sz val="10"/>
        <color theme="1"/>
        <name val="Calibri"/>
        <scheme val="minor"/>
      </font>
      <numFmt numFmtId="164" formatCode="_(&quot;$&quot;* #,##0_);_(&quot;$&quot;* \(#,##0\);_(&quot;$&quot;* &quot;-&quot;??_);_(@_)"/>
    </dxf>
    <dxf>
      <numFmt numFmtId="164" formatCode="_(&quot;$&quot;* #,##0_);_(&quot;$&quot;* \(#,##0\);_(&quot;$&quot;* &quot;-&quot;??_);_(@_)"/>
    </dxf>
    <dxf>
      <font>
        <b val="0"/>
        <i val="0"/>
        <strike val="0"/>
        <condense val="0"/>
        <extend val="0"/>
        <outline val="0"/>
        <shadow val="0"/>
        <u val="none"/>
        <vertAlign val="baseline"/>
        <sz val="10"/>
        <color theme="1"/>
        <name val="Calibri"/>
        <scheme val="minor"/>
      </font>
      <numFmt numFmtId="164" formatCode="_(&quot;$&quot;* #,##0_);_(&quot;$&quot;* \(#,##0\);_(&quot;$&quot;* &quot;-&quot;??_);_(@_)"/>
    </dxf>
    <dxf>
      <numFmt numFmtId="164" formatCode="_(&quot;$&quot;* #,##0_);_(&quot;$&quot;* \(#,##0\);_(&quot;$&quot;* &quot;-&quot;??_);_(@_)"/>
    </dxf>
    <dxf>
      <font>
        <b val="0"/>
        <i val="0"/>
        <strike val="0"/>
        <condense val="0"/>
        <extend val="0"/>
        <outline val="0"/>
        <shadow val="0"/>
        <u val="none"/>
        <vertAlign val="baseline"/>
        <sz val="10"/>
        <color theme="1"/>
        <name val="Calibri"/>
        <scheme val="minor"/>
      </font>
      <numFmt numFmtId="164" formatCode="_(&quot;$&quot;* #,##0_);_(&quot;$&quot;* \(#,##0\);_(&quot;$&quot;* &quot;-&quot;??_);_(@_)"/>
    </dxf>
    <dxf>
      <numFmt numFmtId="164" formatCode="_(&quot;$&quot;* #,##0_);_(&quot;$&quot;* \(#,##0\);_(&quot;$&quot;* &quot;-&quot;??_);_(@_)"/>
    </dxf>
    <dxf>
      <font>
        <b val="0"/>
        <i val="0"/>
        <strike val="0"/>
        <condense val="0"/>
        <extend val="0"/>
        <outline val="0"/>
        <shadow val="0"/>
        <u val="none"/>
        <vertAlign val="baseline"/>
        <sz val="10"/>
        <color theme="1"/>
        <name val="Calibri"/>
        <scheme val="minor"/>
      </font>
      <numFmt numFmtId="164" formatCode="_(&quot;$&quot;* #,##0_);_(&quot;$&quot;* \(#,##0\);_(&quot;$&quot;* &quot;-&quot;??_);_(@_)"/>
    </dxf>
    <dxf>
      <numFmt numFmtId="164" formatCode="_(&quot;$&quot;* #,##0_);_(&quot;$&quot;* \(#,##0\);_(&quot;$&quot;* &quot;-&quot;??_);_(@_)"/>
    </dxf>
    <dxf>
      <font>
        <b val="0"/>
        <i val="0"/>
        <strike val="0"/>
        <condense val="0"/>
        <extend val="0"/>
        <outline val="0"/>
        <shadow val="0"/>
        <u val="none"/>
        <vertAlign val="baseline"/>
        <sz val="10"/>
        <color theme="1"/>
        <name val="Calibri"/>
        <scheme val="minor"/>
      </font>
      <numFmt numFmtId="164" formatCode="_(&quot;$&quot;* #,##0_);_(&quot;$&quot;* \(#,##0\);_(&quot;$&quot;* &quot;-&quot;??_);_(@_)"/>
    </dxf>
    <dxf>
      <numFmt numFmtId="164" formatCode="_(&quot;$&quot;* #,##0_);_(&quot;$&quot;* \(#,##0\);_(&quot;$&quot;* &quot;-&quot;??_);_(@_)"/>
    </dxf>
    <dxf>
      <font>
        <b val="0"/>
        <i val="0"/>
        <strike val="0"/>
        <condense val="0"/>
        <extend val="0"/>
        <outline val="0"/>
        <shadow val="0"/>
        <u val="none"/>
        <vertAlign val="baseline"/>
        <sz val="10"/>
        <color theme="1"/>
        <name val="Calibri"/>
        <scheme val="minor"/>
      </font>
      <numFmt numFmtId="164" formatCode="_(&quot;$&quot;* #,##0_);_(&quot;$&quot;* \(#,##0\);_(&quot;$&quot;* &quot;-&quot;??_);_(@_)"/>
    </dxf>
    <dxf>
      <font>
        <strike val="0"/>
        <outline val="0"/>
        <shadow val="0"/>
        <u val="none"/>
        <vertAlign val="baseline"/>
        <sz val="10"/>
        <color theme="1"/>
        <name val="Calibri"/>
        <scheme val="minor"/>
      </font>
    </dxf>
    <dxf>
      <font>
        <strike val="0"/>
        <outline val="0"/>
        <shadow val="0"/>
        <u val="none"/>
        <vertAlign val="baseline"/>
        <sz val="10"/>
        <color rgb="FF000000"/>
        <name val="Calibri"/>
        <scheme val="none"/>
      </font>
    </dxf>
    <dxf>
      <font>
        <b val="0"/>
        <i val="0"/>
        <strike val="0"/>
        <condense val="0"/>
        <extend val="0"/>
        <outline val="0"/>
        <shadow val="0"/>
        <u val="none"/>
        <vertAlign val="baseline"/>
        <sz val="10"/>
        <color rgb="FF000000"/>
        <name val="Calibri"/>
        <scheme val="none"/>
      </font>
    </dxf>
    <dxf>
      <font>
        <strike val="0"/>
        <outline val="0"/>
        <shadow val="0"/>
        <u val="none"/>
        <vertAlign val="baseline"/>
        <sz val="10"/>
        <color theme="1"/>
        <name val="Calibri"/>
        <scheme val="minor"/>
      </font>
    </dxf>
  </dxfs>
  <tableStyles count="0" defaultTableStyle="TableStyleMedium2" defaultPivotStyle="PivotStyleLight16"/>
  <colors>
    <mruColors>
      <color rgb="FFE19AC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7C056F85-0C82-4B99-ADEA-2756EF56FAA0}" name="Sect6116" displayName="Sect6116" ref="B1:O203" totalsRowCount="1" headerRowDxfId="69" dataDxfId="68" totalsRowDxfId="67" dataCellStyle="Currency">
  <autoFilter ref="B1:O202" xr:uid="{00000000-0009-0000-0100-000001000000}"/>
  <tableColumns count="14">
    <tableColumn id="2" xr3:uid="{348FD2A5-0EB5-4EC4-A088-15F96B698B59}" name="LEA Name" totalsRowLabel="Total" dataDxfId="66"/>
    <tableColumn id="3" xr3:uid="{1992B7B0-FAA0-42E1-A3B9-897EB0F62EAA}" name="District" totalsRowFunction="sum" dataDxfId="65" totalsRowDxfId="64" dataCellStyle="Currency"/>
    <tableColumn id="4" xr3:uid="{7F66C3E6-A40B-455F-B04F-D84B0118B6B8}" name="Regional" totalsRowFunction="sum" dataDxfId="63" totalsRowDxfId="62" dataCellStyle="Currency"/>
    <tableColumn id="5" xr3:uid="{13C23E04-97F0-4C50-8CA4-147E80480354}" name="OSD" totalsRowFunction="sum" dataDxfId="61" totalsRowDxfId="60" dataCellStyle="Currency"/>
    <tableColumn id="6" xr3:uid="{163B43DD-32C5-4488-913C-B486A39E9D92}" name="LTCT" totalsRowFunction="sum" dataDxfId="59" totalsRowDxfId="58" dataCellStyle="Currency"/>
    <tableColumn id="7" xr3:uid="{9C273AED-1DF2-4130-94E1-2D6688351FC2}" name="Hospital" totalsRowFunction="sum" dataDxfId="57" totalsRowDxfId="56" dataCellStyle="Currency"/>
    <tableColumn id="9" xr3:uid="{559AD0A3-F108-451A-A5B5-3581EE79C33D}" name="ECSE" totalsRowFunction="sum" dataDxfId="55" totalsRowDxfId="54" dataCellStyle="Currency"/>
    <tableColumn id="10" xr3:uid="{F0AC7495-2CE6-41C4-840F-A0CF38DD8FAA}" name="Gross Total" totalsRowFunction="sum" dataDxfId="53" totalsRowDxfId="52" dataCellStyle="Currency"/>
    <tableColumn id="13" xr3:uid="{ED3FAA14-D79A-43C3-8475-90728F198AAB}" name="Regional Award sent to State Programs" totalsRowFunction="sum" dataDxfId="51" totalsRowDxfId="50" dataCellStyle="Currency"/>
    <tableColumn id="12" xr3:uid="{2EF472EC-3C75-4AF1-ADCC-0C0D63A7E23F}" name="OSD Award sent to State Program" totalsRowFunction="sum" dataDxfId="49" totalsRowDxfId="48" dataCellStyle="Currency"/>
    <tableColumn id="11" xr3:uid="{7CC9FEAE-46AD-490B-9727-4FBD3408F264}" name="LTCT sent to State Programs" totalsRowFunction="sum" dataDxfId="47" totalsRowDxfId="46" dataCellStyle="Currency"/>
    <tableColumn id="8" xr3:uid="{339553E5-7C07-414F-B7DB-B46EB2E1AAD8}" name="Hospital sent to State Programs" totalsRowFunction="sum" dataDxfId="45" totalsRowDxfId="44" dataCellStyle="Currency">
      <calculatedColumnFormula>Sect6116[[#This Row],[Hospital]]</calculatedColumnFormula>
    </tableColumn>
    <tableColumn id="14" xr3:uid="{179FF19E-2447-4CE9-A66A-8D8150D6BC50}" name="ECSE sent to State Programs" totalsRowFunction="sum" dataDxfId="43" totalsRowDxfId="42" dataCellStyle="Currency">
      <calculatedColumnFormula>Sect6116[[#This Row],[ECSE]]</calculatedColumnFormula>
    </tableColumn>
    <tableColumn id="1" xr3:uid="{C1931710-85DF-4952-9AC2-71CEA8D21070}" name="Net Award to School District" totalsRowFunction="sum" dataDxfId="41" totalsRowDxfId="40" dataCellStyle="Currency"/>
  </tableColumns>
  <tableStyleInfo name="TableStyleLight15" showFirstColumn="0" showLastColumn="0" showRowStripes="1" showColumnStripes="0"/>
  <extLst>
    <ext xmlns:x14="http://schemas.microsoft.com/office/spreadsheetml/2009/9/main" uri="{504A1905-F514-4f6f-8877-14C23A59335A}">
      <x14:table altText="Section 611 Table" altTextSummary="Table with 8 columns and 201 rows. Each row is a LEA and shows the allocation amount for District, Regional, Oregon School for the Deaf, Long Term Care and Treatment center, Hospital, and Early Childhood Special Education programs with a Gross Total."/>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1FCE25B6-9DF9-4526-A2FE-3CF4ADB6D4C2}" name="Sect61979" displayName="Sect61979" ref="B1:O203" totalsRowCount="1" headerRowDxfId="39" dataDxfId="38" totalsRowDxfId="37" dataCellStyle="Currency">
  <autoFilter ref="B1:O202" xr:uid="{1FCE25B6-9DF9-4526-A2FE-3CF4ADB6D4C2}"/>
  <tableColumns count="14">
    <tableColumn id="2" xr3:uid="{45534AB2-4D45-4FFE-BFF2-D7A3093B57AB}" name="LEA Name" totalsRowLabel="Total" dataDxfId="36"/>
    <tableColumn id="3" xr3:uid="{45915C5B-699E-406F-8611-AFA595FB8F97}" name="District" totalsRowFunction="sum" dataDxfId="35" totalsRowDxfId="34" dataCellStyle="Currency"/>
    <tableColumn id="4" xr3:uid="{7582E2F9-AECF-491E-9263-968CC1879ABC}" name="Regional" totalsRowFunction="sum" dataDxfId="33" totalsRowDxfId="32" dataCellStyle="Currency"/>
    <tableColumn id="5" xr3:uid="{F03CD349-04F7-4417-8654-8E69F67BF795}" name="OSD" totalsRowFunction="sum" dataDxfId="31" totalsRowDxfId="30" dataCellStyle="Currency"/>
    <tableColumn id="6" xr3:uid="{1CE315B1-7FDD-4498-B068-392E26BF9946}" name="LTCT" totalsRowFunction="sum" dataDxfId="29" totalsRowDxfId="28" dataCellStyle="Currency"/>
    <tableColumn id="7" xr3:uid="{B9409B46-AB37-473D-85F5-69DB51207E2B}" name="Hospital" totalsRowFunction="sum" dataDxfId="27" totalsRowDxfId="26" dataCellStyle="Currency"/>
    <tableColumn id="9" xr3:uid="{10211D97-8203-4035-A07D-BD0C2FC2B726}" name="ECSE" totalsRowFunction="sum" dataDxfId="25" totalsRowDxfId="24" dataCellStyle="Currency"/>
    <tableColumn id="10" xr3:uid="{944ABE6D-32E0-41DE-BD11-C36C1BFE690B}" name="Gross Total" totalsRowFunction="sum" dataDxfId="23" totalsRowDxfId="22" dataCellStyle="Currency">
      <calculatedColumnFormula>SUM(Sect61979[[#This Row],[District]:[ECSE]])</calculatedColumnFormula>
    </tableColumn>
    <tableColumn id="13" xr3:uid="{F08E5C8E-FBC8-48C2-A93B-D7C3EEB8BD78}" name="Regional Award sent to State Programs" totalsRowFunction="sum" dataDxfId="21" totalsRowDxfId="20" dataCellStyle="Currency"/>
    <tableColumn id="12" xr3:uid="{85856128-8F8D-4181-A3EA-D1B0377F1936}" name="OSD Award sent to State Program" totalsRowFunction="sum" dataDxfId="19" totalsRowDxfId="18" dataCellStyle="Currency"/>
    <tableColumn id="11" xr3:uid="{6E00C61B-02F2-4B1E-85ED-5EBB346E8869}" name="LTCT sent to State Programs" totalsRowFunction="sum" dataDxfId="17" totalsRowDxfId="16" dataCellStyle="Currency"/>
    <tableColumn id="14" xr3:uid="{C1AD58FF-26CB-466D-8FC3-4CF2622B325D}" name="Hospital sent to State Programs" totalsRowFunction="sum" dataDxfId="15" totalsRowDxfId="14" dataCellStyle="Currency">
      <calculatedColumnFormula>Sect61979[[#This Row],[Hospital]]</calculatedColumnFormula>
    </tableColumn>
    <tableColumn id="8" xr3:uid="{93EBDB83-AF50-43F3-8B15-1632A43B9090}" name="ECSE sent to State Programs" totalsRowFunction="sum" dataDxfId="13" totalsRowDxfId="12" dataCellStyle="Currency">
      <calculatedColumnFormula>Sect61979[[#This Row],[ECSE]]</calculatedColumnFormula>
    </tableColumn>
    <tableColumn id="1" xr3:uid="{4ED6ACF1-3BC3-42D2-8D75-EA095772805B}" name="Net Award to School District" totalsRowFunction="custom" dataDxfId="11" totalsRowDxfId="10" dataCellStyle="Currency">
      <calculatedColumnFormula>Sect61979[[#This Row],[Gross Total]]-SUM(Sect61979[[#This Row],[Regional Award sent to State Programs]:[ECSE sent to State Programs]])</calculatedColumnFormula>
      <totalsRowFormula>SUBTOTAL(109,Sect61979[Gross Total])</totalsRowFormula>
    </tableColumn>
  </tableColumns>
  <tableStyleInfo name="TableStyleLight15" showFirstColumn="0" showLastColumn="0" showRowStripes="1" showColumnStripes="0"/>
  <extLst>
    <ext xmlns:x14="http://schemas.microsoft.com/office/spreadsheetml/2009/9/main" uri="{504A1905-F514-4f6f-8877-14C23A59335A}">
      <x14:table altText="Section 619 Table" altTextSummary="Table with 8 columns and 201 rows. Each row is a LEA and shows the allocation amount for District, Regional, Oregon School for the Deaf, Long Term Care and Treatment center, Hospital, and Early Childhood Special Education programs with a Gross Total."/>
    </ext>
  </extLst>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Programs" displayName="Programs" ref="A1:D9" totalsRowCount="1" headerRowDxfId="9" dataDxfId="8" totalsRowDxfId="7">
  <autoFilter ref="A1:D8" xr:uid="{00000000-0009-0000-0100-000003000000}"/>
  <tableColumns count="4">
    <tableColumn id="1" xr3:uid="{00000000-0010-0000-0200-000001000000}" name="Program Name" totalsRowLabel="Total" dataDxfId="6"/>
    <tableColumn id="2" xr3:uid="{00000000-0010-0000-0200-000002000000}" name="Section 611 Regular" totalsRowFunction="sum" dataDxfId="5" totalsRowDxfId="4" dataCellStyle="Currency"/>
    <tableColumn id="3" xr3:uid="{00000000-0010-0000-0200-000003000000}" name="Section 619 Regular" totalsRowFunction="sum" dataDxfId="3" totalsRowDxfId="2" dataCellStyle="Currency"/>
    <tableColumn id="4" xr3:uid="{00000000-0010-0000-0200-000004000000}" name="Total" totalsRowFunction="sum" dataDxfId="1" totalsRowDxfId="0"/>
  </tableColumns>
  <tableStyleInfo name="TableStyleLight21" showFirstColumn="0" showLastColumn="0" showRowStripes="1" showColumnStripes="0"/>
  <extLst>
    <ext xmlns:x14="http://schemas.microsoft.com/office/spreadsheetml/2009/9/main" uri="{504A1905-F514-4f6f-8877-14C23A59335A}">
      <x14:table altText="Program Table" altTextSummary="Table with four columns and 7 rows. Each row is a Program and shows the total Section 611, Section 619, and Grand Total allocation."/>
    </ext>
  </extLst>
</table>
</file>

<file path=xl/theme/theme1.xml><?xml version="1.0" encoding="utf-8"?>
<a:theme xmlns:a="http://schemas.openxmlformats.org/drawingml/2006/main" name="Office Theme">
  <a:themeElements>
    <a:clrScheme name="ODE Colors">
      <a:dk1>
        <a:sysClr val="windowText" lastClr="000000"/>
      </a:dk1>
      <a:lt1>
        <a:sysClr val="window" lastClr="FFFFFF"/>
      </a:lt1>
      <a:dk2>
        <a:srgbClr val="1B75BC"/>
      </a:dk2>
      <a:lt2>
        <a:srgbClr val="E4E9EF"/>
      </a:lt2>
      <a:accent1>
        <a:srgbClr val="1B75BC"/>
      </a:accent1>
      <a:accent2>
        <a:srgbClr val="9F2065"/>
      </a:accent2>
      <a:accent3>
        <a:srgbClr val="E26B2A"/>
      </a:accent3>
      <a:accent4>
        <a:srgbClr val="D3A809"/>
      </a:accent4>
      <a:accent5>
        <a:srgbClr val="408740"/>
      </a:accent5>
      <a:accent6>
        <a:srgbClr val="754C29"/>
      </a:accent6>
      <a:hlink>
        <a:srgbClr val="1B75BC"/>
      </a:hlink>
      <a:folHlink>
        <a:srgbClr val="E19AC4"/>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ODE.IDEAFinance@state.or.us"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_rels/sheet4.xml.rels><?xml version="1.0" encoding="UTF-8" standalone="yes"?>
<Relationships xmlns="http://schemas.openxmlformats.org/package/2006/relationships"><Relationship Id="rId1"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C96"/>
  <sheetViews>
    <sheetView tabSelected="1" workbookViewId="0">
      <selection activeCell="B11" sqref="B11"/>
    </sheetView>
  </sheetViews>
  <sheetFormatPr defaultColWidth="0" defaultRowHeight="13" zeroHeight="1" x14ac:dyDescent="0.3"/>
  <cols>
    <col min="1" max="1" width="3.69921875" style="2" customWidth="1"/>
    <col min="2" max="2" width="111.3984375" customWidth="1"/>
    <col min="3" max="3" width="3.69921875" style="2" customWidth="1"/>
    <col min="4" max="16384" width="8.296875" hidden="1"/>
  </cols>
  <sheetData>
    <row r="1" spans="2:2" ht="23.5" x14ac:dyDescent="0.3">
      <c r="B1" s="7" t="s">
        <v>168</v>
      </c>
    </row>
    <row r="2" spans="2:2" ht="20" thickBot="1" x14ac:dyDescent="0.35">
      <c r="B2" s="8" t="s">
        <v>250</v>
      </c>
    </row>
    <row r="3" spans="2:2" ht="22" customHeight="1" thickTop="1" x14ac:dyDescent="0.3">
      <c r="B3" s="9"/>
    </row>
    <row r="4" spans="2:2" ht="3.65" customHeight="1" x14ac:dyDescent="0.3">
      <c r="B4" s="9"/>
    </row>
    <row r="5" spans="2:2" ht="17.5" thickBot="1" x14ac:dyDescent="0.35">
      <c r="B5" s="10" t="s">
        <v>183</v>
      </c>
    </row>
    <row r="6" spans="2:2" ht="13.5" thickTop="1" x14ac:dyDescent="0.3">
      <c r="B6" s="9"/>
    </row>
    <row r="7" spans="2:2" x14ac:dyDescent="0.3">
      <c r="B7" s="9" t="s">
        <v>202</v>
      </c>
    </row>
    <row r="8" spans="2:2" ht="26" x14ac:dyDescent="0.3">
      <c r="B8" s="9" t="s">
        <v>241</v>
      </c>
    </row>
    <row r="9" spans="2:2" ht="12.75" customHeight="1" x14ac:dyDescent="0.3">
      <c r="B9" s="9" t="s">
        <v>242</v>
      </c>
    </row>
    <row r="10" spans="2:2" x14ac:dyDescent="0.3">
      <c r="B10" s="9" t="s">
        <v>203</v>
      </c>
    </row>
    <row r="11" spans="2:2" x14ac:dyDescent="0.3">
      <c r="B11" s="9"/>
    </row>
    <row r="12" spans="2:2" ht="3.65" customHeight="1" x14ac:dyDescent="0.3">
      <c r="B12" s="9"/>
    </row>
    <row r="13" spans="2:2" x14ac:dyDescent="0.3">
      <c r="B13" s="16" t="s">
        <v>185</v>
      </c>
    </row>
    <row r="14" spans="2:2" x14ac:dyDescent="0.3">
      <c r="B14" s="9" t="s">
        <v>193</v>
      </c>
    </row>
    <row r="15" spans="2:2" x14ac:dyDescent="0.3">
      <c r="B15" s="9" t="s">
        <v>194</v>
      </c>
    </row>
    <row r="16" spans="2:2" x14ac:dyDescent="0.3">
      <c r="B16" s="9" t="s">
        <v>195</v>
      </c>
    </row>
    <row r="17" spans="2:2" x14ac:dyDescent="0.3">
      <c r="B17" s="9" t="s">
        <v>196</v>
      </c>
    </row>
    <row r="18" spans="2:2" x14ac:dyDescent="0.3">
      <c r="B18" s="9" t="s">
        <v>197</v>
      </c>
    </row>
    <row r="19" spans="2:2" x14ac:dyDescent="0.3">
      <c r="B19" s="9" t="s">
        <v>248</v>
      </c>
    </row>
    <row r="20" spans="2:2" x14ac:dyDescent="0.3">
      <c r="B20" s="9" t="s">
        <v>198</v>
      </c>
    </row>
    <row r="21" spans="2:2" x14ac:dyDescent="0.3">
      <c r="B21" s="9" t="s">
        <v>199</v>
      </c>
    </row>
    <row r="22" spans="2:2" ht="3.65" customHeight="1" x14ac:dyDescent="0.3">
      <c r="B22" s="11"/>
    </row>
    <row r="23" spans="2:2" s="2" customFormat="1" x14ac:dyDescent="0.3">
      <c r="B23" s="17" t="s">
        <v>186</v>
      </c>
    </row>
    <row r="24" spans="2:2" x14ac:dyDescent="0.3">
      <c r="B24" s="9" t="s">
        <v>200</v>
      </c>
    </row>
    <row r="25" spans="2:2" s="2" customFormat="1" x14ac:dyDescent="0.3">
      <c r="B25" s="12" t="s">
        <v>245</v>
      </c>
    </row>
    <row r="26" spans="2:2" x14ac:dyDescent="0.3">
      <c r="B26" s="12" t="s">
        <v>246</v>
      </c>
    </row>
    <row r="27" spans="2:2" x14ac:dyDescent="0.3">
      <c r="B27" s="9" t="s">
        <v>201</v>
      </c>
    </row>
    <row r="28" spans="2:2" ht="3.65" customHeight="1" x14ac:dyDescent="0.3">
      <c r="B28" s="9"/>
    </row>
    <row r="29" spans="2:2" x14ac:dyDescent="0.3">
      <c r="B29" s="16" t="s">
        <v>187</v>
      </c>
    </row>
    <row r="30" spans="2:2" x14ac:dyDescent="0.3">
      <c r="B30" s="9" t="s">
        <v>193</v>
      </c>
    </row>
    <row r="31" spans="2:2" ht="39" x14ac:dyDescent="0.3">
      <c r="B31" s="9" t="s">
        <v>247</v>
      </c>
    </row>
    <row r="32" spans="2:2" ht="3.65" customHeight="1" x14ac:dyDescent="0.3">
      <c r="B32" s="9"/>
    </row>
    <row r="33" spans="1:3" ht="17.5" thickBot="1" x14ac:dyDescent="0.35">
      <c r="B33" s="13" t="s">
        <v>188</v>
      </c>
    </row>
    <row r="34" spans="1:3" ht="30.75" customHeight="1" thickTop="1" x14ac:dyDescent="0.3">
      <c r="B34" s="9" t="s">
        <v>251</v>
      </c>
    </row>
    <row r="35" spans="1:3" ht="30.75" customHeight="1" x14ac:dyDescent="0.3">
      <c r="B35" s="9" t="s">
        <v>189</v>
      </c>
    </row>
    <row r="36" spans="1:3" s="15" customFormat="1" ht="30.75" customHeight="1" x14ac:dyDescent="0.3">
      <c r="A36" s="11"/>
      <c r="B36" s="9" t="s">
        <v>249</v>
      </c>
      <c r="C36" s="11"/>
    </row>
    <row r="37" spans="1:3" ht="30.75" customHeight="1" x14ac:dyDescent="0.3">
      <c r="B37" s="9" t="s">
        <v>190</v>
      </c>
    </row>
    <row r="38" spans="1:3" ht="47.25" customHeight="1" x14ac:dyDescent="0.3">
      <c r="B38" s="9" t="s">
        <v>204</v>
      </c>
    </row>
    <row r="39" spans="1:3" ht="15" thickBot="1" x14ac:dyDescent="0.35">
      <c r="B39" s="14" t="s">
        <v>191</v>
      </c>
    </row>
    <row r="40" spans="1:3" ht="26" x14ac:dyDescent="0.3">
      <c r="B40" s="9" t="s">
        <v>192</v>
      </c>
    </row>
    <row r="41" spans="1:3" x14ac:dyDescent="0.3">
      <c r="B41" s="1"/>
    </row>
    <row r="42" spans="1:3" ht="20" thickBot="1" x14ac:dyDescent="0.5">
      <c r="B42" s="18" t="s">
        <v>238</v>
      </c>
    </row>
    <row r="43" spans="1:3" ht="26.5" thickTop="1" x14ac:dyDescent="0.3">
      <c r="B43" s="1" t="s">
        <v>239</v>
      </c>
    </row>
    <row r="44" spans="1:3" x14ac:dyDescent="0.3">
      <c r="B44" s="19" t="s">
        <v>240</v>
      </c>
    </row>
    <row r="45" spans="1:3" x14ac:dyDescent="0.3"/>
    <row r="46" spans="1:3" x14ac:dyDescent="0.3"/>
    <row r="47" spans="1:3" x14ac:dyDescent="0.3"/>
    <row r="48" spans="1:3" x14ac:dyDescent="0.3"/>
    <row r="49" x14ac:dyDescent="0.3"/>
    <row r="50" x14ac:dyDescent="0.3"/>
    <row r="51" x14ac:dyDescent="0.3"/>
    <row r="52" x14ac:dyDescent="0.3"/>
    <row r="53" x14ac:dyDescent="0.3"/>
    <row r="54" x14ac:dyDescent="0.3"/>
    <row r="55" x14ac:dyDescent="0.3"/>
    <row r="56" x14ac:dyDescent="0.3"/>
    <row r="57" x14ac:dyDescent="0.3"/>
    <row r="58" x14ac:dyDescent="0.3"/>
    <row r="59" x14ac:dyDescent="0.3"/>
    <row r="60" x14ac:dyDescent="0.3"/>
    <row r="61" x14ac:dyDescent="0.3"/>
    <row r="62" x14ac:dyDescent="0.3"/>
    <row r="63" x14ac:dyDescent="0.3"/>
    <row r="64" x14ac:dyDescent="0.3"/>
    <row r="65" x14ac:dyDescent="0.3"/>
    <row r="66" x14ac:dyDescent="0.3"/>
    <row r="67" x14ac:dyDescent="0.3"/>
    <row r="68" x14ac:dyDescent="0.3"/>
    <row r="69" x14ac:dyDescent="0.3"/>
    <row r="70" x14ac:dyDescent="0.3"/>
    <row r="71" x14ac:dyDescent="0.3"/>
    <row r="72" x14ac:dyDescent="0.3"/>
    <row r="73" x14ac:dyDescent="0.3"/>
    <row r="74" x14ac:dyDescent="0.3"/>
    <row r="75" x14ac:dyDescent="0.3"/>
    <row r="76" x14ac:dyDescent="0.3"/>
    <row r="77" x14ac:dyDescent="0.3"/>
    <row r="78" x14ac:dyDescent="0.3"/>
    <row r="79" x14ac:dyDescent="0.3"/>
    <row r="80" x14ac:dyDescent="0.3"/>
    <row r="81" x14ac:dyDescent="0.3"/>
    <row r="82" x14ac:dyDescent="0.3"/>
    <row r="83" x14ac:dyDescent="0.3"/>
    <row r="84" x14ac:dyDescent="0.3"/>
    <row r="85" x14ac:dyDescent="0.3"/>
    <row r="86" x14ac:dyDescent="0.3"/>
    <row r="87" x14ac:dyDescent="0.3"/>
    <row r="88" x14ac:dyDescent="0.3"/>
    <row r="89" x14ac:dyDescent="0.3"/>
    <row r="90" x14ac:dyDescent="0.3"/>
    <row r="91" x14ac:dyDescent="0.3"/>
    <row r="92" x14ac:dyDescent="0.3"/>
    <row r="93" x14ac:dyDescent="0.3"/>
    <row r="94" x14ac:dyDescent="0.3"/>
    <row r="95" x14ac:dyDescent="0.3"/>
    <row r="96" x14ac:dyDescent="0.3"/>
  </sheetData>
  <hyperlinks>
    <hyperlink ref="B44" r:id="rId1" xr:uid="{00000000-0004-0000-0000-000000000000}"/>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84E94D-03AA-4C75-85FA-895A8C3168CD}">
  <dimension ref="A1:O204"/>
  <sheetViews>
    <sheetView zoomScale="120" zoomScaleNormal="120" workbookViewId="0">
      <selection activeCell="M1" sqref="M1:N1"/>
    </sheetView>
  </sheetViews>
  <sheetFormatPr defaultColWidth="7.296875" defaultRowHeight="13" zeroHeight="1" x14ac:dyDescent="0.3"/>
  <cols>
    <col min="1" max="1" width="7.296875" customWidth="1"/>
    <col min="2" max="2" width="30.296875" customWidth="1"/>
    <col min="3" max="9" width="16.296875" customWidth="1"/>
    <col min="10" max="10" width="39.296875" bestFit="1" customWidth="1"/>
    <col min="11" max="11" width="34.796875" bestFit="1" customWidth="1"/>
    <col min="12" max="12" width="29.69921875" bestFit="1" customWidth="1"/>
    <col min="13" max="13" width="32.8984375" bestFit="1" customWidth="1"/>
    <col min="14" max="14" width="29.796875" bestFit="1" customWidth="1"/>
    <col min="15" max="15" width="30" bestFit="1" customWidth="1"/>
    <col min="16" max="16" width="7.296875" customWidth="1"/>
  </cols>
  <sheetData>
    <row r="1" spans="1:15" ht="13.5" thickBot="1" x14ac:dyDescent="0.35">
      <c r="A1" s="26" t="s">
        <v>252</v>
      </c>
      <c r="B1" t="s">
        <v>0</v>
      </c>
      <c r="C1" s="6" t="s">
        <v>174</v>
      </c>
      <c r="D1" s="6" t="s">
        <v>175</v>
      </c>
      <c r="E1" s="6" t="s">
        <v>170</v>
      </c>
      <c r="F1" s="6" t="s">
        <v>171</v>
      </c>
      <c r="G1" s="6" t="s">
        <v>176</v>
      </c>
      <c r="H1" s="6" t="s">
        <v>177</v>
      </c>
      <c r="I1" s="6" t="s">
        <v>178</v>
      </c>
      <c r="J1" s="29" t="s">
        <v>254</v>
      </c>
      <c r="K1" s="29" t="s">
        <v>255</v>
      </c>
      <c r="L1" s="29" t="s">
        <v>256</v>
      </c>
      <c r="M1" s="29" t="s">
        <v>257</v>
      </c>
      <c r="N1" s="29" t="s">
        <v>258</v>
      </c>
      <c r="O1" s="30" t="s">
        <v>253</v>
      </c>
    </row>
    <row r="2" spans="1:15" x14ac:dyDescent="0.3">
      <c r="A2" s="25">
        <v>2063</v>
      </c>
      <c r="B2" t="s">
        <v>79</v>
      </c>
      <c r="C2" s="21">
        <v>10011.790000000001</v>
      </c>
      <c r="D2" s="21">
        <v>0</v>
      </c>
      <c r="E2" s="21">
        <v>0</v>
      </c>
      <c r="F2" s="21">
        <v>0</v>
      </c>
      <c r="G2" s="21">
        <v>0</v>
      </c>
      <c r="H2" s="21">
        <v>0</v>
      </c>
      <c r="I2" s="21">
        <f>SUM(Sect6116[[#This Row],[District]:[ECSE]])</f>
        <v>10011.790000000001</v>
      </c>
      <c r="J2" s="21">
        <v>0</v>
      </c>
      <c r="K2" s="21">
        <v>0</v>
      </c>
      <c r="L2" s="21">
        <v>0</v>
      </c>
      <c r="M2" s="21">
        <f>Sect6116[[#This Row],[Hospital]]</f>
        <v>0</v>
      </c>
      <c r="N2" s="21">
        <f>Sect6116[[#This Row],[ECSE]]</f>
        <v>0</v>
      </c>
      <c r="O2" s="27">
        <f>Sect6116[[#This Row],[Gross Total]]-SUM(Sect6116[[#This Row],[Regional Award sent to State Programs]:[ECSE sent to State Programs]])</f>
        <v>10011.790000000001</v>
      </c>
    </row>
    <row r="3" spans="1:15" x14ac:dyDescent="0.3">
      <c r="A3" s="24">
        <v>2113</v>
      </c>
      <c r="B3" t="s">
        <v>106</v>
      </c>
      <c r="C3" s="21">
        <v>64185.579722222217</v>
      </c>
      <c r="D3" s="21">
        <v>0</v>
      </c>
      <c r="E3" s="21">
        <v>0</v>
      </c>
      <c r="F3" s="21">
        <v>0</v>
      </c>
      <c r="G3" s="21">
        <v>0</v>
      </c>
      <c r="H3" s="21">
        <v>0</v>
      </c>
      <c r="I3" s="21">
        <f>SUM(Sect6116[[#This Row],[District]:[ECSE]])</f>
        <v>64185.579722222217</v>
      </c>
      <c r="J3" s="21">
        <v>0</v>
      </c>
      <c r="K3" s="21">
        <v>0</v>
      </c>
      <c r="L3" s="21">
        <v>0</v>
      </c>
      <c r="M3" s="21">
        <f>Sect6116[[#This Row],[Hospital]]</f>
        <v>0</v>
      </c>
      <c r="N3" s="21">
        <f>Sect6116[[#This Row],[ECSE]]</f>
        <v>0</v>
      </c>
      <c r="O3" s="27">
        <f>Sect6116[[#This Row],[Gross Total]]-SUM(Sect6116[[#This Row],[Regional Award sent to State Programs]:[ECSE sent to State Programs]])</f>
        <v>64185.579722222217</v>
      </c>
    </row>
    <row r="4" spans="1:15" x14ac:dyDescent="0.3">
      <c r="A4" s="25">
        <v>1899</v>
      </c>
      <c r="B4" t="s">
        <v>5</v>
      </c>
      <c r="C4" s="21">
        <v>59957.872000000003</v>
      </c>
      <c r="D4" s="21">
        <v>4612.1440000000002</v>
      </c>
      <c r="E4" s="21">
        <v>0</v>
      </c>
      <c r="F4" s="21">
        <v>0</v>
      </c>
      <c r="G4" s="21">
        <v>0</v>
      </c>
      <c r="H4" s="21">
        <v>4612.1440000000002</v>
      </c>
      <c r="I4" s="21">
        <f>SUM(Sect6116[[#This Row],[District]:[ECSE]])</f>
        <v>69182.16</v>
      </c>
      <c r="J4" s="21">
        <v>4612.1440000000002</v>
      </c>
      <c r="K4" s="21">
        <v>0</v>
      </c>
      <c r="L4" s="21">
        <v>0</v>
      </c>
      <c r="M4" s="21">
        <f>Sect6116[[#This Row],[Hospital]]</f>
        <v>0</v>
      </c>
      <c r="N4" s="21">
        <f>Sect6116[[#This Row],[ECSE]]</f>
        <v>4612.1440000000002</v>
      </c>
      <c r="O4" s="27">
        <f>Sect6116[[#This Row],[Gross Total]]-SUM(Sect6116[[#This Row],[Regional Award sent to State Programs]:[ECSE sent to State Programs]])</f>
        <v>59957.872000000003</v>
      </c>
    </row>
    <row r="5" spans="1:15" x14ac:dyDescent="0.3">
      <c r="A5" s="24">
        <v>2252</v>
      </c>
      <c r="B5" t="s">
        <v>161</v>
      </c>
      <c r="C5" s="21">
        <v>166013.6086678626</v>
      </c>
      <c r="D5" s="21">
        <v>46916.88940613508</v>
      </c>
      <c r="E5" s="21">
        <v>0</v>
      </c>
      <c r="F5" s="21">
        <v>0</v>
      </c>
      <c r="G5" s="21">
        <v>0</v>
      </c>
      <c r="H5" s="21">
        <v>7217.9829855592443</v>
      </c>
      <c r="I5" s="21">
        <f>SUM(Sect6116[[#This Row],[District]:[ECSE]])</f>
        <v>220148.48105955691</v>
      </c>
      <c r="J5" s="21">
        <v>46916.88940613508</v>
      </c>
      <c r="K5" s="21">
        <v>0</v>
      </c>
      <c r="L5" s="21">
        <v>0</v>
      </c>
      <c r="M5" s="21">
        <f>Sect6116[[#This Row],[Hospital]]</f>
        <v>0</v>
      </c>
      <c r="N5" s="21">
        <f>Sect6116[[#This Row],[ECSE]]</f>
        <v>7217.9829855592443</v>
      </c>
      <c r="O5" s="27">
        <f>Sect6116[[#This Row],[Gross Total]]-SUM(Sect6116[[#This Row],[Regional Award sent to State Programs]:[ECSE sent to State Programs]])</f>
        <v>166013.6086678626</v>
      </c>
    </row>
    <row r="6" spans="1:15" x14ac:dyDescent="0.3">
      <c r="A6" s="25">
        <v>2111</v>
      </c>
      <c r="B6" t="s">
        <v>104</v>
      </c>
      <c r="C6" s="21">
        <v>28496.756132930514</v>
      </c>
      <c r="D6" s="21">
        <v>0</v>
      </c>
      <c r="E6" s="21">
        <v>0</v>
      </c>
      <c r="F6" s="21">
        <v>0</v>
      </c>
      <c r="G6" s="21">
        <v>0</v>
      </c>
      <c r="H6" s="21">
        <v>0</v>
      </c>
      <c r="I6" s="21">
        <f>SUM(Sect6116[[#This Row],[District]:[ECSE]])</f>
        <v>28496.756132930514</v>
      </c>
      <c r="J6" s="21">
        <v>0</v>
      </c>
      <c r="K6" s="21">
        <v>0</v>
      </c>
      <c r="L6" s="21">
        <v>0</v>
      </c>
      <c r="M6" s="21">
        <f>Sect6116[[#This Row],[Hospital]]</f>
        <v>0</v>
      </c>
      <c r="N6" s="21">
        <f>Sect6116[[#This Row],[ECSE]]</f>
        <v>0</v>
      </c>
      <c r="O6" s="27">
        <f>Sect6116[[#This Row],[Gross Total]]-SUM(Sect6116[[#This Row],[Regional Award sent to State Programs]:[ECSE sent to State Programs]])</f>
        <v>28496.756132930514</v>
      </c>
    </row>
    <row r="7" spans="1:15" x14ac:dyDescent="0.3">
      <c r="A7" s="24">
        <v>2005</v>
      </c>
      <c r="B7" t="s">
        <v>44</v>
      </c>
      <c r="C7" s="21">
        <v>23714.57458057132</v>
      </c>
      <c r="D7" s="21">
        <v>5928.6436451428299</v>
      </c>
      <c r="E7" s="21">
        <v>0</v>
      </c>
      <c r="F7" s="21">
        <v>0</v>
      </c>
      <c r="G7" s="21">
        <v>0</v>
      </c>
      <c r="H7" s="21">
        <v>4446.4827338571222</v>
      </c>
      <c r="I7" s="21">
        <f>SUM(Sect6116[[#This Row],[District]:[ECSE]])</f>
        <v>34089.700959571273</v>
      </c>
      <c r="J7" s="21">
        <v>5928.6436451428299</v>
      </c>
      <c r="K7" s="21">
        <v>0</v>
      </c>
      <c r="L7" s="21">
        <v>0</v>
      </c>
      <c r="M7" s="21">
        <f>Sect6116[[#This Row],[Hospital]]</f>
        <v>0</v>
      </c>
      <c r="N7" s="21">
        <f>Sect6116[[#This Row],[ECSE]]</f>
        <v>4446.4827338571222</v>
      </c>
      <c r="O7" s="27">
        <f>Sect6116[[#This Row],[Gross Total]]-SUM(Sect6116[[#This Row],[Regional Award sent to State Programs]:[ECSE sent to State Programs]])</f>
        <v>23714.574580571323</v>
      </c>
    </row>
    <row r="8" spans="1:15" x14ac:dyDescent="0.3">
      <c r="A8" s="25">
        <v>2115</v>
      </c>
      <c r="B8" t="s">
        <v>108</v>
      </c>
      <c r="C8" s="21">
        <v>4243.96</v>
      </c>
      <c r="D8" s="21">
        <v>0</v>
      </c>
      <c r="E8" s="21">
        <v>0</v>
      </c>
      <c r="F8" s="21">
        <v>0</v>
      </c>
      <c r="G8" s="21">
        <v>0</v>
      </c>
      <c r="H8" s="21">
        <v>0</v>
      </c>
      <c r="I8" s="21">
        <f>SUM(Sect6116[[#This Row],[District]:[ECSE]])</f>
        <v>4243.96</v>
      </c>
      <c r="J8" s="21">
        <v>0</v>
      </c>
      <c r="K8" s="21">
        <v>0</v>
      </c>
      <c r="L8" s="21">
        <v>0</v>
      </c>
      <c r="M8" s="21">
        <f>Sect6116[[#This Row],[Hospital]]</f>
        <v>0</v>
      </c>
      <c r="N8" s="21">
        <f>Sect6116[[#This Row],[ECSE]]</f>
        <v>0</v>
      </c>
      <c r="O8" s="27">
        <f>Sect6116[[#This Row],[Gross Total]]-SUM(Sect6116[[#This Row],[Regional Award sent to State Programs]:[ECSE sent to State Programs]])</f>
        <v>4243.96</v>
      </c>
    </row>
    <row r="9" spans="1:15" x14ac:dyDescent="0.3">
      <c r="A9" s="24">
        <v>2041</v>
      </c>
      <c r="B9" t="s">
        <v>61</v>
      </c>
      <c r="C9" s="21">
        <v>470025.80784833618</v>
      </c>
      <c r="D9" s="21">
        <v>141007.74235450086</v>
      </c>
      <c r="E9" s="21">
        <v>0</v>
      </c>
      <c r="F9" s="21">
        <v>0</v>
      </c>
      <c r="G9" s="21">
        <v>0</v>
      </c>
      <c r="H9" s="21">
        <v>32415.572955057669</v>
      </c>
      <c r="I9" s="21">
        <f>SUM(Sect6116[[#This Row],[District]:[ECSE]])</f>
        <v>643449.1231578947</v>
      </c>
      <c r="J9" s="21">
        <v>141007.74235450086</v>
      </c>
      <c r="K9" s="21">
        <v>0</v>
      </c>
      <c r="L9" s="21">
        <v>0</v>
      </c>
      <c r="M9" s="21">
        <f>Sect6116[[#This Row],[Hospital]]</f>
        <v>0</v>
      </c>
      <c r="N9" s="21">
        <f>Sect6116[[#This Row],[ECSE]]</f>
        <v>32415.572955057669</v>
      </c>
      <c r="O9" s="27">
        <f>Sect6116[[#This Row],[Gross Total]]-SUM(Sect6116[[#This Row],[Regional Award sent to State Programs]:[ECSE sent to State Programs]])</f>
        <v>470025.80784833618</v>
      </c>
    </row>
    <row r="10" spans="1:15" x14ac:dyDescent="0.3">
      <c r="A10" s="25">
        <v>2051</v>
      </c>
      <c r="B10" t="s">
        <v>70</v>
      </c>
      <c r="C10" s="21">
        <v>407.23</v>
      </c>
      <c r="D10" s="21">
        <v>0</v>
      </c>
      <c r="E10" s="21">
        <v>0</v>
      </c>
      <c r="F10" s="21">
        <v>0</v>
      </c>
      <c r="G10" s="21">
        <v>0</v>
      </c>
      <c r="H10" s="21">
        <v>0</v>
      </c>
      <c r="I10" s="21">
        <f>SUM(Sect6116[[#This Row],[District]:[ECSE]])</f>
        <v>407.23</v>
      </c>
      <c r="J10" s="21">
        <v>0</v>
      </c>
      <c r="K10" s="21">
        <v>0</v>
      </c>
      <c r="L10" s="21">
        <v>0</v>
      </c>
      <c r="M10" s="21">
        <f>Sect6116[[#This Row],[Hospital]]</f>
        <v>0</v>
      </c>
      <c r="N10" s="21">
        <f>Sect6116[[#This Row],[ECSE]]</f>
        <v>0</v>
      </c>
      <c r="O10" s="27">
        <f>Sect6116[[#This Row],[Gross Total]]-SUM(Sect6116[[#This Row],[Regional Award sent to State Programs]:[ECSE sent to State Programs]])</f>
        <v>407.23</v>
      </c>
    </row>
    <row r="11" spans="1:15" x14ac:dyDescent="0.3">
      <c r="A11" s="24">
        <v>1933</v>
      </c>
      <c r="B11" t="s">
        <v>205</v>
      </c>
      <c r="C11" s="21">
        <v>340323.37400612753</v>
      </c>
      <c r="D11" s="21">
        <v>84695.862309217278</v>
      </c>
      <c r="E11" s="21">
        <v>3079.8495385169917</v>
      </c>
      <c r="F11" s="21">
        <v>0</v>
      </c>
      <c r="G11" s="21">
        <v>0</v>
      </c>
      <c r="H11" s="21">
        <v>38498.119231462399</v>
      </c>
      <c r="I11" s="21">
        <f>SUM(Sect6116[[#This Row],[District]:[ECSE]])</f>
        <v>466597.20508532424</v>
      </c>
      <c r="J11" s="21">
        <v>84695.862309217278</v>
      </c>
      <c r="K11" s="21">
        <v>3079.8495385169917</v>
      </c>
      <c r="L11" s="21">
        <v>0</v>
      </c>
      <c r="M11" s="21">
        <f>Sect6116[[#This Row],[Hospital]]</f>
        <v>0</v>
      </c>
      <c r="N11" s="21">
        <f>Sect6116[[#This Row],[ECSE]]</f>
        <v>38498.119231462399</v>
      </c>
      <c r="O11" s="27">
        <f>Sect6116[[#This Row],[Gross Total]]-SUM(Sect6116[[#This Row],[Regional Award sent to State Programs]:[ECSE sent to State Programs]])</f>
        <v>340323.37400612759</v>
      </c>
    </row>
    <row r="12" spans="1:15" x14ac:dyDescent="0.3">
      <c r="A12" s="25">
        <v>2208</v>
      </c>
      <c r="B12" t="s">
        <v>206</v>
      </c>
      <c r="C12" s="21">
        <v>91462.20819514661</v>
      </c>
      <c r="D12" s="21">
        <v>25107.272837883385</v>
      </c>
      <c r="E12" s="21">
        <v>0</v>
      </c>
      <c r="F12" s="21">
        <v>0</v>
      </c>
      <c r="G12" s="21">
        <v>0</v>
      </c>
      <c r="H12" s="21">
        <v>7173.5065251095384</v>
      </c>
      <c r="I12" s="21">
        <f>SUM(Sect6116[[#This Row],[District]:[ECSE]])</f>
        <v>123742.98755813953</v>
      </c>
      <c r="J12" s="21">
        <v>25107.272837883385</v>
      </c>
      <c r="K12" s="21">
        <v>0</v>
      </c>
      <c r="L12" s="21">
        <v>0</v>
      </c>
      <c r="M12" s="21">
        <f>Sect6116[[#This Row],[Hospital]]</f>
        <v>0</v>
      </c>
      <c r="N12" s="21">
        <f>Sect6116[[#This Row],[ECSE]]</f>
        <v>7173.5065251095384</v>
      </c>
      <c r="O12" s="27">
        <f>Sect6116[[#This Row],[Gross Total]]-SUM(Sect6116[[#This Row],[Regional Award sent to State Programs]:[ECSE sent to State Programs]])</f>
        <v>91462.20819514661</v>
      </c>
    </row>
    <row r="13" spans="1:15" x14ac:dyDescent="0.3">
      <c r="A13" s="24">
        <v>1894</v>
      </c>
      <c r="B13" t="s">
        <v>1</v>
      </c>
      <c r="C13" s="21">
        <v>754447.77334895195</v>
      </c>
      <c r="D13" s="21">
        <v>112949.95455128264</v>
      </c>
      <c r="E13" s="21">
        <v>0</v>
      </c>
      <c r="F13" s="21">
        <v>0</v>
      </c>
      <c r="G13" s="21">
        <v>0</v>
      </c>
      <c r="H13" s="21">
        <v>28961.526808021186</v>
      </c>
      <c r="I13" s="21">
        <f>SUM(Sect6116[[#This Row],[District]:[ECSE]])</f>
        <v>896359.25470825587</v>
      </c>
      <c r="J13" s="21">
        <v>112949.95455128264</v>
      </c>
      <c r="K13" s="21">
        <v>0</v>
      </c>
      <c r="L13" s="21">
        <v>0</v>
      </c>
      <c r="M13" s="21">
        <f>Sect6116[[#This Row],[Hospital]]</f>
        <v>0</v>
      </c>
      <c r="N13" s="21">
        <f>Sect6116[[#This Row],[ECSE]]</f>
        <v>28961.526808021186</v>
      </c>
      <c r="O13" s="27">
        <f>Sect6116[[#This Row],[Gross Total]]-SUM(Sect6116[[#This Row],[Regional Award sent to State Programs]:[ECSE sent to State Programs]])</f>
        <v>754447.77334895206</v>
      </c>
    </row>
    <row r="14" spans="1:15" x14ac:dyDescent="0.3">
      <c r="A14" s="25">
        <v>1969</v>
      </c>
      <c r="B14" t="s">
        <v>29</v>
      </c>
      <c r="C14" s="21">
        <v>171353.50579999998</v>
      </c>
      <c r="D14" s="21">
        <v>22986.445899999999</v>
      </c>
      <c r="E14" s="21">
        <v>0</v>
      </c>
      <c r="F14" s="21">
        <v>0</v>
      </c>
      <c r="G14" s="21">
        <v>0</v>
      </c>
      <c r="H14" s="21">
        <v>14627.738300000001</v>
      </c>
      <c r="I14" s="21">
        <f>SUM(Sect6116[[#This Row],[District]:[ECSE]])</f>
        <v>208967.68999999997</v>
      </c>
      <c r="J14" s="21">
        <v>22986.445899999999</v>
      </c>
      <c r="K14" s="21">
        <v>0</v>
      </c>
      <c r="L14" s="21">
        <v>0</v>
      </c>
      <c r="M14" s="21">
        <f>Sect6116[[#This Row],[Hospital]]</f>
        <v>0</v>
      </c>
      <c r="N14" s="21">
        <f>Sect6116[[#This Row],[ECSE]]</f>
        <v>14627.738300000001</v>
      </c>
      <c r="O14" s="27">
        <f>Sect6116[[#This Row],[Gross Total]]-SUM(Sect6116[[#This Row],[Regional Award sent to State Programs]:[ECSE sent to State Programs]])</f>
        <v>171353.50579999998</v>
      </c>
    </row>
    <row r="15" spans="1:15" x14ac:dyDescent="0.3">
      <c r="A15" s="24">
        <v>2240</v>
      </c>
      <c r="B15" t="s">
        <v>152</v>
      </c>
      <c r="C15" s="21">
        <v>225890.07323113517</v>
      </c>
      <c r="D15" s="21">
        <v>34752.318958636177</v>
      </c>
      <c r="E15" s="21">
        <v>0</v>
      </c>
      <c r="F15" s="21">
        <v>0</v>
      </c>
      <c r="G15" s="21">
        <v>0</v>
      </c>
      <c r="H15" s="21">
        <v>11584.106319545393</v>
      </c>
      <c r="I15" s="21">
        <f>SUM(Sect6116[[#This Row],[District]:[ECSE]])</f>
        <v>272226.49850931676</v>
      </c>
      <c r="J15" s="21">
        <v>34752.318958636177</v>
      </c>
      <c r="K15" s="21">
        <v>0</v>
      </c>
      <c r="L15" s="21">
        <v>0</v>
      </c>
      <c r="M15" s="21">
        <f>Sect6116[[#This Row],[Hospital]]</f>
        <v>0</v>
      </c>
      <c r="N15" s="21">
        <f>Sect6116[[#This Row],[ECSE]]</f>
        <v>11584.106319545393</v>
      </c>
      <c r="O15" s="27">
        <f>Sect6116[[#This Row],[Gross Total]]-SUM(Sect6116[[#This Row],[Regional Award sent to State Programs]:[ECSE sent to State Programs]])</f>
        <v>225890.0732311352</v>
      </c>
    </row>
    <row r="16" spans="1:15" x14ac:dyDescent="0.3">
      <c r="A16" s="25">
        <v>2243</v>
      </c>
      <c r="B16" t="s">
        <v>155</v>
      </c>
      <c r="C16" s="21">
        <v>5161694.691326851</v>
      </c>
      <c r="D16" s="21">
        <v>1613466.1349073108</v>
      </c>
      <c r="E16" s="21">
        <v>6984.7018827156307</v>
      </c>
      <c r="F16" s="21">
        <v>29335.747907405646</v>
      </c>
      <c r="G16" s="21">
        <v>0</v>
      </c>
      <c r="H16" s="21">
        <v>589508.83890119917</v>
      </c>
      <c r="I16" s="21">
        <f>SUM(Sect6116[[#This Row],[District]:[ECSE]])</f>
        <v>7400990.1149254823</v>
      </c>
      <c r="J16" s="21">
        <v>1613466.1349073108</v>
      </c>
      <c r="K16" s="21">
        <v>6984.7018827156307</v>
      </c>
      <c r="L16" s="21">
        <v>29335.747907405646</v>
      </c>
      <c r="M16" s="21">
        <f>Sect6116[[#This Row],[Hospital]]</f>
        <v>0</v>
      </c>
      <c r="N16" s="21">
        <f>Sect6116[[#This Row],[ECSE]]</f>
        <v>589508.83890119917</v>
      </c>
      <c r="O16" s="27">
        <f>Sect6116[[#This Row],[Gross Total]]-SUM(Sect6116[[#This Row],[Regional Award sent to State Programs]:[ECSE sent to State Programs]])</f>
        <v>5161694.691326851</v>
      </c>
    </row>
    <row r="17" spans="1:15" x14ac:dyDescent="0.3">
      <c r="A17" s="24">
        <v>1976</v>
      </c>
      <c r="B17" t="s">
        <v>207</v>
      </c>
      <c r="C17" s="21">
        <v>2486648.0498871505</v>
      </c>
      <c r="D17" s="21">
        <v>556984.8141118096</v>
      </c>
      <c r="E17" s="21">
        <v>0</v>
      </c>
      <c r="F17" s="21">
        <v>10652.715023996359</v>
      </c>
      <c r="G17" s="21">
        <v>0</v>
      </c>
      <c r="H17" s="21">
        <v>234359.73052791989</v>
      </c>
      <c r="I17" s="21">
        <f>SUM(Sect6116[[#This Row],[District]:[ECSE]])</f>
        <v>3288645.3095508763</v>
      </c>
      <c r="J17" s="21">
        <v>556984.8141118096</v>
      </c>
      <c r="K17" s="21">
        <v>0</v>
      </c>
      <c r="L17" s="21">
        <v>10652.715023996359</v>
      </c>
      <c r="M17" s="21">
        <f>Sect6116[[#This Row],[Hospital]]</f>
        <v>0</v>
      </c>
      <c r="N17" s="21">
        <f>Sect6116[[#This Row],[ECSE]]</f>
        <v>234359.73052791989</v>
      </c>
      <c r="O17" s="27">
        <f>Sect6116[[#This Row],[Gross Total]]-SUM(Sect6116[[#This Row],[Regional Award sent to State Programs]:[ECSE sent to State Programs]])</f>
        <v>2486648.0498871505</v>
      </c>
    </row>
    <row r="18" spans="1:15" x14ac:dyDescent="0.3">
      <c r="A18" s="25">
        <v>2088</v>
      </c>
      <c r="B18" t="s">
        <v>86</v>
      </c>
      <c r="C18" s="21">
        <v>1511541.7102045577</v>
      </c>
      <c r="D18" s="21">
        <v>49637.492602056453</v>
      </c>
      <c r="E18" s="21">
        <v>0</v>
      </c>
      <c r="F18" s="21">
        <v>0</v>
      </c>
      <c r="G18" s="21">
        <v>0</v>
      </c>
      <c r="H18" s="21">
        <v>236978.99693885015</v>
      </c>
      <c r="I18" s="21">
        <f>SUM(Sect6116[[#This Row],[District]:[ECSE]])</f>
        <v>1798158.1997454641</v>
      </c>
      <c r="J18" s="21">
        <v>49637.492602056453</v>
      </c>
      <c r="K18" s="21">
        <v>0</v>
      </c>
      <c r="L18" s="21">
        <v>0</v>
      </c>
      <c r="M18" s="21">
        <f>Sect6116[[#This Row],[Hospital]]</f>
        <v>0</v>
      </c>
      <c r="N18" s="21">
        <f>Sect6116[[#This Row],[ECSE]]</f>
        <v>236978.99693885015</v>
      </c>
      <c r="O18" s="27">
        <f>Sect6116[[#This Row],[Gross Total]]-SUM(Sect6116[[#This Row],[Regional Award sent to State Programs]:[ECSE sent to State Programs]])</f>
        <v>1511541.7102045575</v>
      </c>
    </row>
    <row r="19" spans="1:15" x14ac:dyDescent="0.3">
      <c r="A19" s="24">
        <v>2095</v>
      </c>
      <c r="B19" t="s">
        <v>92</v>
      </c>
      <c r="C19" s="21">
        <v>74200.147444469621</v>
      </c>
      <c r="D19" s="21">
        <v>0</v>
      </c>
      <c r="E19" s="21">
        <v>0</v>
      </c>
      <c r="F19" s="21">
        <v>0</v>
      </c>
      <c r="G19" s="21">
        <v>0</v>
      </c>
      <c r="H19" s="21">
        <v>3710.0073722234811</v>
      </c>
      <c r="I19" s="21">
        <f>SUM(Sect6116[[#This Row],[District]:[ECSE]])</f>
        <v>77910.154816693102</v>
      </c>
      <c r="J19" s="21">
        <v>0</v>
      </c>
      <c r="K19" s="21">
        <v>0</v>
      </c>
      <c r="L19" s="21">
        <v>0</v>
      </c>
      <c r="M19" s="21">
        <f>Sect6116[[#This Row],[Hospital]]</f>
        <v>0</v>
      </c>
      <c r="N19" s="21">
        <f>Sect6116[[#This Row],[ECSE]]</f>
        <v>3710.0073722234811</v>
      </c>
      <c r="O19" s="27">
        <f>Sect6116[[#This Row],[Gross Total]]-SUM(Sect6116[[#This Row],[Regional Award sent to State Programs]:[ECSE sent to State Programs]])</f>
        <v>74200.147444469621</v>
      </c>
    </row>
    <row r="20" spans="1:15" x14ac:dyDescent="0.3">
      <c r="A20" s="25">
        <v>2052</v>
      </c>
      <c r="B20" t="s">
        <v>71</v>
      </c>
      <c r="C20" s="21">
        <v>3090.5299999999997</v>
      </c>
      <c r="D20" s="21">
        <v>0</v>
      </c>
      <c r="E20" s="21">
        <v>0</v>
      </c>
      <c r="F20" s="21">
        <v>0</v>
      </c>
      <c r="G20" s="21">
        <v>0</v>
      </c>
      <c r="H20" s="21">
        <v>0</v>
      </c>
      <c r="I20" s="21">
        <f>SUM(Sect6116[[#This Row],[District]:[ECSE]])</f>
        <v>3090.5299999999997</v>
      </c>
      <c r="J20" s="21">
        <v>0</v>
      </c>
      <c r="K20" s="21">
        <v>0</v>
      </c>
      <c r="L20" s="21">
        <v>0</v>
      </c>
      <c r="M20" s="21">
        <f>Sect6116[[#This Row],[Hospital]]</f>
        <v>0</v>
      </c>
      <c r="N20" s="21">
        <f>Sect6116[[#This Row],[ECSE]]</f>
        <v>0</v>
      </c>
      <c r="O20" s="27">
        <f>Sect6116[[#This Row],[Gross Total]]-SUM(Sect6116[[#This Row],[Regional Award sent to State Programs]:[ECSE sent to State Programs]])</f>
        <v>3090.5299999999997</v>
      </c>
    </row>
    <row r="21" spans="1:15" x14ac:dyDescent="0.3">
      <c r="A21" s="24">
        <v>1974</v>
      </c>
      <c r="B21" t="s">
        <v>208</v>
      </c>
      <c r="C21" s="21">
        <v>334574.10258049867</v>
      </c>
      <c r="D21" s="21">
        <v>39152.288599845589</v>
      </c>
      <c r="E21" s="21">
        <v>1779.6494818111635</v>
      </c>
      <c r="F21" s="21">
        <v>0</v>
      </c>
      <c r="G21" s="21">
        <v>0</v>
      </c>
      <c r="H21" s="21">
        <v>28474.391708978615</v>
      </c>
      <c r="I21" s="21">
        <f>SUM(Sect6116[[#This Row],[District]:[ECSE]])</f>
        <v>403980.43237113405</v>
      </c>
      <c r="J21" s="21">
        <v>39152.288599845589</v>
      </c>
      <c r="K21" s="21">
        <v>1779.6494818111635</v>
      </c>
      <c r="L21" s="21">
        <v>0</v>
      </c>
      <c r="M21" s="21">
        <f>Sect6116[[#This Row],[Hospital]]</f>
        <v>0</v>
      </c>
      <c r="N21" s="21">
        <f>Sect6116[[#This Row],[ECSE]]</f>
        <v>28474.391708978615</v>
      </c>
      <c r="O21" s="27">
        <f>Sect6116[[#This Row],[Gross Total]]-SUM(Sect6116[[#This Row],[Regional Award sent to State Programs]:[ECSE sent to State Programs]])</f>
        <v>334574.10258049867</v>
      </c>
    </row>
    <row r="22" spans="1:15" x14ac:dyDescent="0.3">
      <c r="A22" s="25">
        <v>1896</v>
      </c>
      <c r="B22" t="s">
        <v>3</v>
      </c>
      <c r="C22" s="21">
        <v>20688.09</v>
      </c>
      <c r="D22" s="21">
        <v>0</v>
      </c>
      <c r="E22" s="21">
        <v>0</v>
      </c>
      <c r="F22" s="21">
        <v>0</v>
      </c>
      <c r="G22" s="21">
        <v>0</v>
      </c>
      <c r="H22" s="21">
        <v>0</v>
      </c>
      <c r="I22" s="21">
        <f>SUM(Sect6116[[#This Row],[District]:[ECSE]])</f>
        <v>20688.09</v>
      </c>
      <c r="J22" s="21">
        <v>0</v>
      </c>
      <c r="K22" s="21">
        <v>0</v>
      </c>
      <c r="L22" s="21">
        <v>0</v>
      </c>
      <c r="M22" s="21">
        <f>Sect6116[[#This Row],[Hospital]]</f>
        <v>0</v>
      </c>
      <c r="N22" s="21">
        <f>Sect6116[[#This Row],[ECSE]]</f>
        <v>0</v>
      </c>
      <c r="O22" s="27">
        <f>Sect6116[[#This Row],[Gross Total]]-SUM(Sect6116[[#This Row],[Regional Award sent to State Programs]:[ECSE sent to State Programs]])</f>
        <v>20688.09</v>
      </c>
    </row>
    <row r="23" spans="1:15" x14ac:dyDescent="0.3">
      <c r="A23" s="24">
        <v>2046</v>
      </c>
      <c r="B23" t="s">
        <v>66</v>
      </c>
      <c r="C23" s="21">
        <v>37138.537470832256</v>
      </c>
      <c r="D23" s="21">
        <v>12379.512490277419</v>
      </c>
      <c r="E23" s="21">
        <v>0</v>
      </c>
      <c r="F23" s="21">
        <v>0</v>
      </c>
      <c r="G23" s="21">
        <v>0</v>
      </c>
      <c r="H23" s="21">
        <v>0</v>
      </c>
      <c r="I23" s="21">
        <f>SUM(Sect6116[[#This Row],[District]:[ECSE]])</f>
        <v>49518.049961109675</v>
      </c>
      <c r="J23" s="21">
        <v>12379.512490277419</v>
      </c>
      <c r="K23" s="21">
        <v>0</v>
      </c>
      <c r="L23" s="21">
        <v>0</v>
      </c>
      <c r="M23" s="21">
        <f>Sect6116[[#This Row],[Hospital]]</f>
        <v>0</v>
      </c>
      <c r="N23" s="21">
        <f>Sect6116[[#This Row],[ECSE]]</f>
        <v>0</v>
      </c>
      <c r="O23" s="27">
        <f>Sect6116[[#This Row],[Gross Total]]-SUM(Sect6116[[#This Row],[Regional Award sent to State Programs]:[ECSE sent to State Programs]])</f>
        <v>37138.537470832256</v>
      </c>
    </row>
    <row r="24" spans="1:15" x14ac:dyDescent="0.3">
      <c r="A24" s="25">
        <v>1995</v>
      </c>
      <c r="B24" t="s">
        <v>209</v>
      </c>
      <c r="C24" s="21">
        <v>50216.726855450113</v>
      </c>
      <c r="D24" s="21">
        <v>4565.1569868591014</v>
      </c>
      <c r="E24" s="21">
        <v>0</v>
      </c>
      <c r="F24" s="21">
        <v>0</v>
      </c>
      <c r="G24" s="21">
        <v>0</v>
      </c>
      <c r="H24" s="21">
        <v>2282.5784934295507</v>
      </c>
      <c r="I24" s="21">
        <f>SUM(Sect6116[[#This Row],[District]:[ECSE]])</f>
        <v>57064.462335738768</v>
      </c>
      <c r="J24" s="21">
        <v>4565.1569868591014</v>
      </c>
      <c r="K24" s="21">
        <v>0</v>
      </c>
      <c r="L24" s="21">
        <v>0</v>
      </c>
      <c r="M24" s="21">
        <f>Sect6116[[#This Row],[Hospital]]</f>
        <v>0</v>
      </c>
      <c r="N24" s="21">
        <f>Sect6116[[#This Row],[ECSE]]</f>
        <v>2282.5784934295507</v>
      </c>
      <c r="O24" s="27">
        <f>Sect6116[[#This Row],[Gross Total]]-SUM(Sect6116[[#This Row],[Regional Award sent to State Programs]:[ECSE sent to State Programs]])</f>
        <v>50216.726855450113</v>
      </c>
    </row>
    <row r="25" spans="1:15" x14ac:dyDescent="0.3">
      <c r="A25" s="24">
        <v>1929</v>
      </c>
      <c r="B25" t="s">
        <v>14</v>
      </c>
      <c r="C25" s="21">
        <v>740560.18084858521</v>
      </c>
      <c r="D25" s="21">
        <v>203693.5252227452</v>
      </c>
      <c r="E25" s="21">
        <v>0</v>
      </c>
      <c r="F25" s="21">
        <v>0</v>
      </c>
      <c r="G25" s="21">
        <v>0</v>
      </c>
      <c r="H25" s="21">
        <v>55265.685137954119</v>
      </c>
      <c r="I25" s="21">
        <f>SUM(Sect6116[[#This Row],[District]:[ECSE]])</f>
        <v>999519.39120928454</v>
      </c>
      <c r="J25" s="21">
        <v>203693.5252227452</v>
      </c>
      <c r="K25" s="21">
        <v>0</v>
      </c>
      <c r="L25" s="21">
        <v>0</v>
      </c>
      <c r="M25" s="21">
        <f>Sect6116[[#This Row],[Hospital]]</f>
        <v>0</v>
      </c>
      <c r="N25" s="21">
        <f>Sect6116[[#This Row],[ECSE]]</f>
        <v>55265.685137954119</v>
      </c>
      <c r="O25" s="27">
        <f>Sect6116[[#This Row],[Gross Total]]-SUM(Sect6116[[#This Row],[Regional Award sent to State Programs]:[ECSE sent to State Programs]])</f>
        <v>740560.18084858521</v>
      </c>
    </row>
    <row r="26" spans="1:15" x14ac:dyDescent="0.3">
      <c r="A26" s="25">
        <v>2139</v>
      </c>
      <c r="B26" t="s">
        <v>112</v>
      </c>
      <c r="C26" s="21">
        <v>557256.22641224577</v>
      </c>
      <c r="D26" s="21">
        <v>125159.15245622631</v>
      </c>
      <c r="E26" s="21">
        <v>1489.9899101931703</v>
      </c>
      <c r="F26" s="21">
        <v>0</v>
      </c>
      <c r="G26" s="21">
        <v>0</v>
      </c>
      <c r="H26" s="21">
        <v>14899.899101931704</v>
      </c>
      <c r="I26" s="21">
        <f>SUM(Sect6116[[#This Row],[District]:[ECSE]])</f>
        <v>698805.26788059692</v>
      </c>
      <c r="J26" s="21">
        <v>125159.15245622631</v>
      </c>
      <c r="K26" s="21">
        <v>1489.9899101931703</v>
      </c>
      <c r="L26" s="21">
        <v>0</v>
      </c>
      <c r="M26" s="21">
        <f>Sect6116[[#This Row],[Hospital]]</f>
        <v>0</v>
      </c>
      <c r="N26" s="21">
        <f>Sect6116[[#This Row],[ECSE]]</f>
        <v>14899.899101931704</v>
      </c>
      <c r="O26" s="27">
        <f>Sect6116[[#This Row],[Gross Total]]-SUM(Sect6116[[#This Row],[Regional Award sent to State Programs]:[ECSE sent to State Programs]])</f>
        <v>557256.22641224577</v>
      </c>
    </row>
    <row r="27" spans="1:15" x14ac:dyDescent="0.3">
      <c r="A27" s="24">
        <v>2185</v>
      </c>
      <c r="B27" t="s">
        <v>125</v>
      </c>
      <c r="C27" s="21">
        <v>1024660.139441841</v>
      </c>
      <c r="D27" s="21">
        <v>340014.85107604635</v>
      </c>
      <c r="E27" s="21">
        <v>1538.5287379006622</v>
      </c>
      <c r="F27" s="21">
        <v>0</v>
      </c>
      <c r="G27" s="21">
        <v>0</v>
      </c>
      <c r="H27" s="21">
        <v>143083.17262476156</v>
      </c>
      <c r="I27" s="21">
        <f>SUM(Sect6116[[#This Row],[District]:[ECSE]])</f>
        <v>1509296.6918805495</v>
      </c>
      <c r="J27" s="21">
        <v>340014.85107604635</v>
      </c>
      <c r="K27" s="21">
        <v>1538.5287379006622</v>
      </c>
      <c r="L27" s="21">
        <v>0</v>
      </c>
      <c r="M27" s="21">
        <f>Sect6116[[#This Row],[Hospital]]</f>
        <v>0</v>
      </c>
      <c r="N27" s="21">
        <f>Sect6116[[#This Row],[ECSE]]</f>
        <v>143083.17262476156</v>
      </c>
      <c r="O27" s="27">
        <f>Sect6116[[#This Row],[Gross Total]]-SUM(Sect6116[[#This Row],[Regional Award sent to State Programs]:[ECSE sent to State Programs]])</f>
        <v>1024660.1394418409</v>
      </c>
    </row>
    <row r="28" spans="1:15" x14ac:dyDescent="0.3">
      <c r="A28" s="25">
        <v>1972</v>
      </c>
      <c r="B28" t="s">
        <v>30</v>
      </c>
      <c r="C28" s="21">
        <v>126989.75518518517</v>
      </c>
      <c r="D28" s="21">
        <v>5521.2937037037027</v>
      </c>
      <c r="E28" s="21">
        <v>0</v>
      </c>
      <c r="F28" s="21">
        <v>0</v>
      </c>
      <c r="G28" s="21">
        <v>0</v>
      </c>
      <c r="H28" s="21">
        <v>16563.88111111111</v>
      </c>
      <c r="I28" s="21">
        <f>SUM(Sect6116[[#This Row],[District]:[ECSE]])</f>
        <v>149074.93</v>
      </c>
      <c r="J28" s="21">
        <v>5521.2937037037027</v>
      </c>
      <c r="K28" s="21">
        <v>0</v>
      </c>
      <c r="L28" s="21">
        <v>0</v>
      </c>
      <c r="M28" s="21">
        <f>Sect6116[[#This Row],[Hospital]]</f>
        <v>0</v>
      </c>
      <c r="N28" s="21">
        <f>Sect6116[[#This Row],[ECSE]]</f>
        <v>16563.88111111111</v>
      </c>
      <c r="O28" s="27">
        <f>Sect6116[[#This Row],[Gross Total]]-SUM(Sect6116[[#This Row],[Regional Award sent to State Programs]:[ECSE sent to State Programs]])</f>
        <v>126989.75518518517</v>
      </c>
    </row>
    <row r="29" spans="1:15" x14ac:dyDescent="0.3">
      <c r="A29" s="24">
        <v>2105</v>
      </c>
      <c r="B29" t="s">
        <v>100</v>
      </c>
      <c r="C29" s="21">
        <v>139721.61173076922</v>
      </c>
      <c r="D29" s="21">
        <v>16246.69903846154</v>
      </c>
      <c r="E29" s="21">
        <v>0</v>
      </c>
      <c r="F29" s="21">
        <v>0</v>
      </c>
      <c r="G29" s="21">
        <v>0</v>
      </c>
      <c r="H29" s="21">
        <v>12997.359230769232</v>
      </c>
      <c r="I29" s="21">
        <f>SUM(Sect6116[[#This Row],[District]:[ECSE]])</f>
        <v>168965.67</v>
      </c>
      <c r="J29" s="21">
        <v>16246.69903846154</v>
      </c>
      <c r="K29" s="21">
        <v>0</v>
      </c>
      <c r="L29" s="21">
        <v>0</v>
      </c>
      <c r="M29" s="21">
        <f>Sect6116[[#This Row],[Hospital]]</f>
        <v>0</v>
      </c>
      <c r="N29" s="21">
        <f>Sect6116[[#This Row],[ECSE]]</f>
        <v>12997.359230769232</v>
      </c>
      <c r="O29" s="27">
        <f>Sect6116[[#This Row],[Gross Total]]-SUM(Sect6116[[#This Row],[Regional Award sent to State Programs]:[ECSE sent to State Programs]])</f>
        <v>139721.61173076925</v>
      </c>
    </row>
    <row r="30" spans="1:15" x14ac:dyDescent="0.3">
      <c r="A30" s="25">
        <v>2042</v>
      </c>
      <c r="B30" t="s">
        <v>62</v>
      </c>
      <c r="C30" s="21">
        <v>880844.07179089787</v>
      </c>
      <c r="D30" s="21">
        <v>181570.92450885629</v>
      </c>
      <c r="E30" s="21">
        <v>0</v>
      </c>
      <c r="F30" s="21">
        <v>0</v>
      </c>
      <c r="G30" s="21">
        <v>0</v>
      </c>
      <c r="H30" s="21">
        <v>63024.618424561697</v>
      </c>
      <c r="I30" s="21">
        <f>SUM(Sect6116[[#This Row],[District]:[ECSE]])</f>
        <v>1125439.6147243159</v>
      </c>
      <c r="J30" s="21">
        <v>181570.92450885629</v>
      </c>
      <c r="K30" s="21">
        <v>0</v>
      </c>
      <c r="L30" s="21">
        <v>0</v>
      </c>
      <c r="M30" s="21">
        <f>Sect6116[[#This Row],[Hospital]]</f>
        <v>0</v>
      </c>
      <c r="N30" s="21">
        <f>Sect6116[[#This Row],[ECSE]]</f>
        <v>63024.618424561697</v>
      </c>
      <c r="O30" s="27">
        <f>Sect6116[[#This Row],[Gross Total]]-SUM(Sect6116[[#This Row],[Regional Award sent to State Programs]:[ECSE sent to State Programs]])</f>
        <v>880844.07179089799</v>
      </c>
    </row>
    <row r="31" spans="1:15" x14ac:dyDescent="0.3">
      <c r="A31" s="24">
        <v>2191</v>
      </c>
      <c r="B31" t="s">
        <v>130</v>
      </c>
      <c r="C31" s="21">
        <v>473496.59598995687</v>
      </c>
      <c r="D31" s="21">
        <v>178531.50340604928</v>
      </c>
      <c r="E31" s="21">
        <v>4657.3435671143297</v>
      </c>
      <c r="F31" s="21">
        <v>0</v>
      </c>
      <c r="G31" s="21">
        <v>0</v>
      </c>
      <c r="H31" s="21">
        <v>41916.092104028961</v>
      </c>
      <c r="I31" s="21">
        <f>SUM(Sect6116[[#This Row],[District]:[ECSE]])</f>
        <v>698601.53506714944</v>
      </c>
      <c r="J31" s="21">
        <v>178531.50340604928</v>
      </c>
      <c r="K31" s="21">
        <v>4657.3435671143297</v>
      </c>
      <c r="L31" s="21">
        <v>0</v>
      </c>
      <c r="M31" s="21">
        <f>Sect6116[[#This Row],[Hospital]]</f>
        <v>0</v>
      </c>
      <c r="N31" s="21">
        <f>Sect6116[[#This Row],[ECSE]]</f>
        <v>41916.092104028961</v>
      </c>
      <c r="O31" s="27">
        <f>Sect6116[[#This Row],[Gross Total]]-SUM(Sect6116[[#This Row],[Regional Award sent to State Programs]:[ECSE sent to State Programs]])</f>
        <v>473496.59598995687</v>
      </c>
    </row>
    <row r="32" spans="1:15" x14ac:dyDescent="0.3">
      <c r="A32" s="25">
        <v>1945</v>
      </c>
      <c r="B32" t="s">
        <v>20</v>
      </c>
      <c r="C32" s="21">
        <v>160809.33378140224</v>
      </c>
      <c r="D32" s="21">
        <v>41691.30875814132</v>
      </c>
      <c r="E32" s="21">
        <v>0</v>
      </c>
      <c r="F32" s="21">
        <v>0</v>
      </c>
      <c r="G32" s="21">
        <v>0</v>
      </c>
      <c r="H32" s="21">
        <v>22334.629691861421</v>
      </c>
      <c r="I32" s="21">
        <f>SUM(Sect6116[[#This Row],[District]:[ECSE]])</f>
        <v>224835.27223140499</v>
      </c>
      <c r="J32" s="21">
        <v>41691.30875814132</v>
      </c>
      <c r="K32" s="21">
        <v>0</v>
      </c>
      <c r="L32" s="21">
        <v>0</v>
      </c>
      <c r="M32" s="21">
        <f>Sect6116[[#This Row],[Hospital]]</f>
        <v>0</v>
      </c>
      <c r="N32" s="21">
        <f>Sect6116[[#This Row],[ECSE]]</f>
        <v>22334.629691861421</v>
      </c>
      <c r="O32" s="27">
        <f>Sect6116[[#This Row],[Gross Total]]-SUM(Sect6116[[#This Row],[Regional Award sent to State Programs]:[ECSE sent to State Programs]])</f>
        <v>160809.33378140227</v>
      </c>
    </row>
    <row r="33" spans="1:15" x14ac:dyDescent="0.3">
      <c r="A33" s="24">
        <v>1927</v>
      </c>
      <c r="B33" t="s">
        <v>12</v>
      </c>
      <c r="C33" s="21">
        <v>146409.74939868797</v>
      </c>
      <c r="D33" s="21">
        <v>26619.954436125085</v>
      </c>
      <c r="E33" s="21">
        <v>0</v>
      </c>
      <c r="F33" s="21">
        <v>0</v>
      </c>
      <c r="G33" s="21">
        <v>0</v>
      </c>
      <c r="H33" s="21">
        <v>9507.1265843303881</v>
      </c>
      <c r="I33" s="21">
        <f>SUM(Sect6116[[#This Row],[District]:[ECSE]])</f>
        <v>182536.83041914346</v>
      </c>
      <c r="J33" s="21">
        <v>26619.954436125085</v>
      </c>
      <c r="K33" s="21">
        <v>0</v>
      </c>
      <c r="L33" s="21">
        <v>0</v>
      </c>
      <c r="M33" s="21">
        <f>Sect6116[[#This Row],[Hospital]]</f>
        <v>0</v>
      </c>
      <c r="N33" s="21">
        <f>Sect6116[[#This Row],[ECSE]]</f>
        <v>9507.1265843303881</v>
      </c>
      <c r="O33" s="27">
        <f>Sect6116[[#This Row],[Gross Total]]-SUM(Sect6116[[#This Row],[Regional Award sent to State Programs]:[ECSE sent to State Programs]])</f>
        <v>146409.74939868797</v>
      </c>
    </row>
    <row r="34" spans="1:15" x14ac:dyDescent="0.3">
      <c r="A34" s="25">
        <v>2006</v>
      </c>
      <c r="B34" t="s">
        <v>45</v>
      </c>
      <c r="C34" s="21">
        <v>29214.608347826084</v>
      </c>
      <c r="D34" s="21">
        <v>0</v>
      </c>
      <c r="E34" s="21">
        <v>0</v>
      </c>
      <c r="F34" s="21">
        <v>0</v>
      </c>
      <c r="G34" s="21">
        <v>0</v>
      </c>
      <c r="H34" s="21">
        <v>4494.5551304347819</v>
      </c>
      <c r="I34" s="21">
        <f>SUM(Sect6116[[#This Row],[District]:[ECSE]])</f>
        <v>33709.163478260867</v>
      </c>
      <c r="J34" s="21">
        <v>0</v>
      </c>
      <c r="K34" s="21">
        <v>0</v>
      </c>
      <c r="L34" s="21">
        <v>0</v>
      </c>
      <c r="M34" s="21">
        <f>Sect6116[[#This Row],[Hospital]]</f>
        <v>0</v>
      </c>
      <c r="N34" s="21">
        <f>Sect6116[[#This Row],[ECSE]]</f>
        <v>4494.5551304347819</v>
      </c>
      <c r="O34" s="27">
        <f>Sect6116[[#This Row],[Gross Total]]-SUM(Sect6116[[#This Row],[Regional Award sent to State Programs]:[ECSE sent to State Programs]])</f>
        <v>29214.608347826084</v>
      </c>
    </row>
    <row r="35" spans="1:15" x14ac:dyDescent="0.3">
      <c r="A35" s="24">
        <v>1965</v>
      </c>
      <c r="B35" t="s">
        <v>25</v>
      </c>
      <c r="C35" s="21">
        <v>878346.69750760484</v>
      </c>
      <c r="D35" s="21">
        <v>119163.00928987199</v>
      </c>
      <c r="E35" s="21">
        <v>0</v>
      </c>
      <c r="F35" s="21">
        <v>0</v>
      </c>
      <c r="G35" s="21">
        <v>0</v>
      </c>
      <c r="H35" s="21">
        <v>99943.16908182812</v>
      </c>
      <c r="I35" s="21">
        <f>SUM(Sect6116[[#This Row],[District]:[ECSE]])</f>
        <v>1097452.8758793049</v>
      </c>
      <c r="J35" s="21">
        <v>119163.00928987199</v>
      </c>
      <c r="K35" s="21">
        <v>0</v>
      </c>
      <c r="L35" s="21">
        <v>0</v>
      </c>
      <c r="M35" s="21">
        <f>Sect6116[[#This Row],[Hospital]]</f>
        <v>0</v>
      </c>
      <c r="N35" s="21">
        <f>Sect6116[[#This Row],[ECSE]]</f>
        <v>99943.16908182812</v>
      </c>
      <c r="O35" s="27">
        <f>Sect6116[[#This Row],[Gross Total]]-SUM(Sect6116[[#This Row],[Regional Award sent to State Programs]:[ECSE sent to State Programs]])</f>
        <v>878346.69750760484</v>
      </c>
    </row>
    <row r="36" spans="1:15" x14ac:dyDescent="0.3">
      <c r="A36" s="25">
        <v>1964</v>
      </c>
      <c r="B36" t="s">
        <v>24</v>
      </c>
      <c r="C36" s="21">
        <v>254078.62784591853</v>
      </c>
      <c r="D36" s="21">
        <v>36774.538240856637</v>
      </c>
      <c r="E36" s="21">
        <v>0</v>
      </c>
      <c r="F36" s="21">
        <v>0</v>
      </c>
      <c r="G36" s="21">
        <v>0</v>
      </c>
      <c r="H36" s="21">
        <v>23401.978880545128</v>
      </c>
      <c r="I36" s="21">
        <f>SUM(Sect6116[[#This Row],[District]:[ECSE]])</f>
        <v>314255.14496732026</v>
      </c>
      <c r="J36" s="21">
        <v>36774.538240856637</v>
      </c>
      <c r="K36" s="21">
        <v>0</v>
      </c>
      <c r="L36" s="21">
        <v>0</v>
      </c>
      <c r="M36" s="21">
        <f>Sect6116[[#This Row],[Hospital]]</f>
        <v>0</v>
      </c>
      <c r="N36" s="21">
        <f>Sect6116[[#This Row],[ECSE]]</f>
        <v>23401.978880545128</v>
      </c>
      <c r="O36" s="27">
        <f>Sect6116[[#This Row],[Gross Total]]-SUM(Sect6116[[#This Row],[Regional Award sent to State Programs]:[ECSE sent to State Programs]])</f>
        <v>254078.6278459185</v>
      </c>
    </row>
    <row r="37" spans="1:15" x14ac:dyDescent="0.3">
      <c r="A37" s="24">
        <v>2186</v>
      </c>
      <c r="B37" t="s">
        <v>126</v>
      </c>
      <c r="C37" s="21">
        <v>207643.60589565418</v>
      </c>
      <c r="D37" s="21">
        <v>38600.41391649982</v>
      </c>
      <c r="E37" s="21">
        <v>0</v>
      </c>
      <c r="F37" s="21">
        <v>0</v>
      </c>
      <c r="G37" s="21">
        <v>0</v>
      </c>
      <c r="H37" s="21">
        <v>5324.1950229654922</v>
      </c>
      <c r="I37" s="21">
        <f>SUM(Sect6116[[#This Row],[District]:[ECSE]])</f>
        <v>251568.21483511949</v>
      </c>
      <c r="J37" s="21">
        <v>38600.41391649982</v>
      </c>
      <c r="K37" s="21">
        <v>0</v>
      </c>
      <c r="L37" s="21">
        <v>0</v>
      </c>
      <c r="M37" s="21">
        <f>Sect6116[[#This Row],[Hospital]]</f>
        <v>0</v>
      </c>
      <c r="N37" s="21">
        <f>Sect6116[[#This Row],[ECSE]]</f>
        <v>5324.1950229654922</v>
      </c>
      <c r="O37" s="27">
        <f>Sect6116[[#This Row],[Gross Total]]-SUM(Sect6116[[#This Row],[Regional Award sent to State Programs]:[ECSE sent to State Programs]])</f>
        <v>207643.60589565418</v>
      </c>
    </row>
    <row r="38" spans="1:15" x14ac:dyDescent="0.3">
      <c r="A38" s="25">
        <v>1901</v>
      </c>
      <c r="B38" t="s">
        <v>7</v>
      </c>
      <c r="C38" s="21">
        <v>1052111.1712122778</v>
      </c>
      <c r="D38" s="21">
        <v>295691.37491586892</v>
      </c>
      <c r="E38" s="21">
        <v>1719.1359006736568</v>
      </c>
      <c r="F38" s="21">
        <v>44697.533417515071</v>
      </c>
      <c r="G38" s="21">
        <v>0</v>
      </c>
      <c r="H38" s="21">
        <v>103148.15404041939</v>
      </c>
      <c r="I38" s="21">
        <f>SUM(Sect6116[[#This Row],[District]:[ECSE]])</f>
        <v>1497367.369486755</v>
      </c>
      <c r="J38" s="21">
        <v>295691.37491586892</v>
      </c>
      <c r="K38" s="21">
        <v>0</v>
      </c>
      <c r="L38" s="21">
        <v>44697.533417515071</v>
      </c>
      <c r="M38" s="21">
        <f>Sect6116[[#This Row],[Hospital]]</f>
        <v>0</v>
      </c>
      <c r="N38" s="21">
        <f>Sect6116[[#This Row],[ECSE]]</f>
        <v>103148.15404041939</v>
      </c>
      <c r="O38" s="27">
        <f>Sect6116[[#This Row],[Gross Total]]-SUM(Sect6116[[#This Row],[Regional Award sent to State Programs]:[ECSE sent to State Programs]])</f>
        <v>1053830.3071129518</v>
      </c>
    </row>
    <row r="39" spans="1:15" x14ac:dyDescent="0.3">
      <c r="A39" s="24">
        <v>2216</v>
      </c>
      <c r="B39" t="s">
        <v>144</v>
      </c>
      <c r="C39" s="21">
        <v>51323.710270542048</v>
      </c>
      <c r="D39" s="21">
        <v>8848.9155638865577</v>
      </c>
      <c r="E39" s="21">
        <v>0</v>
      </c>
      <c r="F39" s="21">
        <v>0</v>
      </c>
      <c r="G39" s="21">
        <v>0</v>
      </c>
      <c r="H39" s="21">
        <v>1769.7831127773118</v>
      </c>
      <c r="I39" s="21">
        <f>SUM(Sect6116[[#This Row],[District]:[ECSE]])</f>
        <v>61942.408947205913</v>
      </c>
      <c r="J39" s="21">
        <v>8848.9155638865577</v>
      </c>
      <c r="K39" s="21">
        <v>0</v>
      </c>
      <c r="L39" s="21">
        <v>0</v>
      </c>
      <c r="M39" s="21">
        <f>Sect6116[[#This Row],[Hospital]]</f>
        <v>0</v>
      </c>
      <c r="N39" s="21">
        <f>Sect6116[[#This Row],[ECSE]]</f>
        <v>1769.7831127773118</v>
      </c>
      <c r="O39" s="27">
        <f>Sect6116[[#This Row],[Gross Total]]-SUM(Sect6116[[#This Row],[Regional Award sent to State Programs]:[ECSE sent to State Programs]])</f>
        <v>51323.71027054204</v>
      </c>
    </row>
    <row r="40" spans="1:15" x14ac:dyDescent="0.3">
      <c r="A40" s="25">
        <v>2086</v>
      </c>
      <c r="B40" t="s">
        <v>85</v>
      </c>
      <c r="C40" s="21">
        <v>319111.09954546875</v>
      </c>
      <c r="D40" s="21">
        <v>36949.70626315954</v>
      </c>
      <c r="E40" s="21">
        <v>0</v>
      </c>
      <c r="F40" s="21">
        <v>0</v>
      </c>
      <c r="G40" s="21">
        <v>0</v>
      </c>
      <c r="H40" s="21">
        <v>43667.834674643091</v>
      </c>
      <c r="I40" s="21">
        <f>SUM(Sect6116[[#This Row],[District]:[ECSE]])</f>
        <v>399728.64048327133</v>
      </c>
      <c r="J40" s="21">
        <v>36949.70626315954</v>
      </c>
      <c r="K40" s="21">
        <v>0</v>
      </c>
      <c r="L40" s="21">
        <v>0</v>
      </c>
      <c r="M40" s="21">
        <f>Sect6116[[#This Row],[Hospital]]</f>
        <v>0</v>
      </c>
      <c r="N40" s="21">
        <f>Sect6116[[#This Row],[ECSE]]</f>
        <v>43667.834674643091</v>
      </c>
      <c r="O40" s="27">
        <f>Sect6116[[#This Row],[Gross Total]]-SUM(Sect6116[[#This Row],[Regional Award sent to State Programs]:[ECSE sent to State Programs]])</f>
        <v>319111.09954546869</v>
      </c>
    </row>
    <row r="41" spans="1:15" x14ac:dyDescent="0.3">
      <c r="A41" s="24">
        <v>1970</v>
      </c>
      <c r="B41" t="s">
        <v>210</v>
      </c>
      <c r="C41" s="21">
        <v>646562.77150763629</v>
      </c>
      <c r="D41" s="21">
        <v>77655.058718932822</v>
      </c>
      <c r="E41" s="21">
        <v>0</v>
      </c>
      <c r="F41" s="21">
        <v>0</v>
      </c>
      <c r="G41" s="21">
        <v>0</v>
      </c>
      <c r="H41" s="21">
        <v>94536.593223048665</v>
      </c>
      <c r="I41" s="21">
        <f>SUM(Sect6116[[#This Row],[District]:[ECSE]])</f>
        <v>818754.42344961781</v>
      </c>
      <c r="J41" s="21">
        <v>77655.058718932822</v>
      </c>
      <c r="K41" s="21">
        <v>0</v>
      </c>
      <c r="L41" s="21">
        <v>0</v>
      </c>
      <c r="M41" s="21">
        <f>Sect6116[[#This Row],[Hospital]]</f>
        <v>0</v>
      </c>
      <c r="N41" s="21">
        <f>Sect6116[[#This Row],[ECSE]]</f>
        <v>94536.593223048665</v>
      </c>
      <c r="O41" s="27">
        <f>Sect6116[[#This Row],[Gross Total]]-SUM(Sect6116[[#This Row],[Regional Award sent to State Programs]:[ECSE sent to State Programs]])</f>
        <v>646562.77150763629</v>
      </c>
    </row>
    <row r="42" spans="1:15" x14ac:dyDescent="0.3">
      <c r="A42" s="25">
        <v>2089</v>
      </c>
      <c r="B42" t="s">
        <v>211</v>
      </c>
      <c r="C42" s="21">
        <v>100881.94315789474</v>
      </c>
      <c r="D42" s="21">
        <v>0</v>
      </c>
      <c r="E42" s="21">
        <v>0</v>
      </c>
      <c r="F42" s="21">
        <v>0</v>
      </c>
      <c r="G42" s="21">
        <v>0</v>
      </c>
      <c r="H42" s="21">
        <v>9700.1868421052623</v>
      </c>
      <c r="I42" s="21">
        <f>SUM(Sect6116[[#This Row],[District]:[ECSE]])</f>
        <v>110582.13</v>
      </c>
      <c r="J42" s="21">
        <v>0</v>
      </c>
      <c r="K42" s="21">
        <v>0</v>
      </c>
      <c r="L42" s="21">
        <v>0</v>
      </c>
      <c r="M42" s="21">
        <f>Sect6116[[#This Row],[Hospital]]</f>
        <v>0</v>
      </c>
      <c r="N42" s="21">
        <f>Sect6116[[#This Row],[ECSE]]</f>
        <v>9700.1868421052623</v>
      </c>
      <c r="O42" s="27">
        <f>Sect6116[[#This Row],[Gross Total]]-SUM(Sect6116[[#This Row],[Regional Award sent to State Programs]:[ECSE sent to State Programs]])</f>
        <v>100881.94315789474</v>
      </c>
    </row>
    <row r="43" spans="1:15" x14ac:dyDescent="0.3">
      <c r="A43" s="24">
        <v>2050</v>
      </c>
      <c r="B43" t="s">
        <v>69</v>
      </c>
      <c r="C43" s="21">
        <v>144202.34232730261</v>
      </c>
      <c r="D43" s="21">
        <v>20157.316669407894</v>
      </c>
      <c r="E43" s="21">
        <v>0</v>
      </c>
      <c r="F43" s="21">
        <v>0</v>
      </c>
      <c r="G43" s="21">
        <v>0</v>
      </c>
      <c r="H43" s="21">
        <v>12404.502565789473</v>
      </c>
      <c r="I43" s="21">
        <f>SUM(Sect6116[[#This Row],[District]:[ECSE]])</f>
        <v>176764.16156249997</v>
      </c>
      <c r="J43" s="21">
        <v>20157.316669407894</v>
      </c>
      <c r="K43" s="21">
        <v>0</v>
      </c>
      <c r="L43" s="21">
        <v>0</v>
      </c>
      <c r="M43" s="21">
        <f>Sect6116[[#This Row],[Hospital]]</f>
        <v>0</v>
      </c>
      <c r="N43" s="21">
        <f>Sect6116[[#This Row],[ECSE]]</f>
        <v>12404.502565789473</v>
      </c>
      <c r="O43" s="27">
        <f>Sect6116[[#This Row],[Gross Total]]-SUM(Sect6116[[#This Row],[Regional Award sent to State Programs]:[ECSE sent to State Programs]])</f>
        <v>144202.34232730261</v>
      </c>
    </row>
    <row r="44" spans="1:15" x14ac:dyDescent="0.3">
      <c r="A44" s="25">
        <v>2190</v>
      </c>
      <c r="B44" t="s">
        <v>129</v>
      </c>
      <c r="C44" s="21">
        <v>635241.67216249811</v>
      </c>
      <c r="D44" s="21">
        <v>157591.92378455837</v>
      </c>
      <c r="E44" s="21">
        <v>1624.6590080882306</v>
      </c>
      <c r="F44" s="21">
        <v>17871.249088970537</v>
      </c>
      <c r="G44" s="21">
        <v>0</v>
      </c>
      <c r="H44" s="21">
        <v>42241.134210293996</v>
      </c>
      <c r="I44" s="21">
        <f>SUM(Sect6116[[#This Row],[District]:[ECSE]])</f>
        <v>854570.63825440931</v>
      </c>
      <c r="J44" s="21">
        <v>157591.92378455837</v>
      </c>
      <c r="K44" s="21">
        <v>1624.6590080882306</v>
      </c>
      <c r="L44" s="21">
        <v>17871.249088970537</v>
      </c>
      <c r="M44" s="21">
        <f>Sect6116[[#This Row],[Hospital]]</f>
        <v>0</v>
      </c>
      <c r="N44" s="21">
        <f>Sect6116[[#This Row],[ECSE]]</f>
        <v>42241.134210293996</v>
      </c>
      <c r="O44" s="27">
        <f>Sect6116[[#This Row],[Gross Total]]-SUM(Sect6116[[#This Row],[Regional Award sent to State Programs]:[ECSE sent to State Programs]])</f>
        <v>635241.67216249811</v>
      </c>
    </row>
    <row r="45" spans="1:15" x14ac:dyDescent="0.3">
      <c r="A45" s="24">
        <v>2187</v>
      </c>
      <c r="B45" t="s">
        <v>127</v>
      </c>
      <c r="C45" s="21">
        <v>1515625.5285992993</v>
      </c>
      <c r="D45" s="21">
        <v>450754.89772713691</v>
      </c>
      <c r="E45" s="21">
        <v>3025.2006558868252</v>
      </c>
      <c r="F45" s="21">
        <v>0</v>
      </c>
      <c r="G45" s="21">
        <v>0</v>
      </c>
      <c r="H45" s="21">
        <v>208738.84525619095</v>
      </c>
      <c r="I45" s="21">
        <f>SUM(Sect6116[[#This Row],[District]:[ECSE]])</f>
        <v>2178144.4722385141</v>
      </c>
      <c r="J45" s="21">
        <v>450754.89772713691</v>
      </c>
      <c r="K45" s="21">
        <v>3025.2006558868252</v>
      </c>
      <c r="L45" s="21">
        <v>0</v>
      </c>
      <c r="M45" s="21">
        <f>Sect6116[[#This Row],[Hospital]]</f>
        <v>0</v>
      </c>
      <c r="N45" s="21">
        <f>Sect6116[[#This Row],[ECSE]]</f>
        <v>208738.84525619095</v>
      </c>
      <c r="O45" s="27">
        <f>Sect6116[[#This Row],[Gross Total]]-SUM(Sect6116[[#This Row],[Regional Award sent to State Programs]:[ECSE sent to State Programs]])</f>
        <v>1515625.5285992995</v>
      </c>
    </row>
    <row r="46" spans="1:15" x14ac:dyDescent="0.3">
      <c r="A46" s="25">
        <v>2253</v>
      </c>
      <c r="B46" t="s">
        <v>162</v>
      </c>
      <c r="C46" s="21">
        <v>202173.59563298489</v>
      </c>
      <c r="D46" s="21">
        <v>32424.067224157952</v>
      </c>
      <c r="E46" s="21">
        <v>0</v>
      </c>
      <c r="F46" s="21">
        <v>0</v>
      </c>
      <c r="G46" s="21">
        <v>0</v>
      </c>
      <c r="H46" s="21">
        <v>0</v>
      </c>
      <c r="I46" s="21">
        <f>SUM(Sect6116[[#This Row],[District]:[ECSE]])</f>
        <v>234597.66285714283</v>
      </c>
      <c r="J46" s="21">
        <v>32424.067224157952</v>
      </c>
      <c r="K46" s="21">
        <v>0</v>
      </c>
      <c r="L46" s="21">
        <v>0</v>
      </c>
      <c r="M46" s="21">
        <f>Sect6116[[#This Row],[Hospital]]</f>
        <v>0</v>
      </c>
      <c r="N46" s="21">
        <f>Sect6116[[#This Row],[ECSE]]</f>
        <v>0</v>
      </c>
      <c r="O46" s="27">
        <f>Sect6116[[#This Row],[Gross Total]]-SUM(Sect6116[[#This Row],[Regional Award sent to State Programs]:[ECSE sent to State Programs]])</f>
        <v>202173.59563298489</v>
      </c>
    </row>
    <row r="47" spans="1:15" x14ac:dyDescent="0.3">
      <c r="A47" s="24">
        <v>2011</v>
      </c>
      <c r="B47" t="s">
        <v>49</v>
      </c>
      <c r="C47" s="21">
        <v>11199.175555555557</v>
      </c>
      <c r="D47" s="21">
        <v>1599.8822222222225</v>
      </c>
      <c r="E47" s="21">
        <v>0</v>
      </c>
      <c r="F47" s="21">
        <v>0</v>
      </c>
      <c r="G47" s="21">
        <v>0</v>
      </c>
      <c r="H47" s="21">
        <v>1599.8822222222225</v>
      </c>
      <c r="I47" s="21">
        <f>SUM(Sect6116[[#This Row],[District]:[ECSE]])</f>
        <v>14398.940000000002</v>
      </c>
      <c r="J47" s="21">
        <v>1599.8822222222225</v>
      </c>
      <c r="K47" s="21">
        <v>0</v>
      </c>
      <c r="L47" s="21">
        <v>0</v>
      </c>
      <c r="M47" s="21">
        <f>Sect6116[[#This Row],[Hospital]]</f>
        <v>0</v>
      </c>
      <c r="N47" s="21">
        <f>Sect6116[[#This Row],[ECSE]]</f>
        <v>1599.8822222222225</v>
      </c>
      <c r="O47" s="27">
        <f>Sect6116[[#This Row],[Gross Total]]-SUM(Sect6116[[#This Row],[Regional Award sent to State Programs]:[ECSE sent to State Programs]])</f>
        <v>11199.175555555557</v>
      </c>
    </row>
    <row r="48" spans="1:15" x14ac:dyDescent="0.3">
      <c r="A48" s="25">
        <v>2017</v>
      </c>
      <c r="B48" t="s">
        <v>54</v>
      </c>
      <c r="C48" s="21">
        <v>2810.35</v>
      </c>
      <c r="D48" s="21">
        <v>0</v>
      </c>
      <c r="E48" s="21">
        <v>0</v>
      </c>
      <c r="F48" s="21">
        <v>0</v>
      </c>
      <c r="G48" s="21">
        <v>0</v>
      </c>
      <c r="H48" s="21">
        <v>0</v>
      </c>
      <c r="I48" s="21">
        <f>SUM(Sect6116[[#This Row],[District]:[ECSE]])</f>
        <v>2810.35</v>
      </c>
      <c r="J48" s="21">
        <v>0</v>
      </c>
      <c r="K48" s="21">
        <v>0</v>
      </c>
      <c r="L48" s="21">
        <v>0</v>
      </c>
      <c r="M48" s="21">
        <f>Sect6116[[#This Row],[Hospital]]</f>
        <v>0</v>
      </c>
      <c r="N48" s="21">
        <f>Sect6116[[#This Row],[ECSE]]</f>
        <v>0</v>
      </c>
      <c r="O48" s="27">
        <f>Sect6116[[#This Row],[Gross Total]]-SUM(Sect6116[[#This Row],[Regional Award sent to State Programs]:[ECSE sent to State Programs]])</f>
        <v>2810.35</v>
      </c>
    </row>
    <row r="49" spans="1:15" x14ac:dyDescent="0.3">
      <c r="A49" s="24">
        <v>2021</v>
      </c>
      <c r="B49" t="s">
        <v>58</v>
      </c>
      <c r="C49" s="21">
        <v>1781.98</v>
      </c>
      <c r="D49" s="21">
        <v>0</v>
      </c>
      <c r="E49" s="21">
        <v>0</v>
      </c>
      <c r="F49" s="21">
        <v>0</v>
      </c>
      <c r="G49" s="21">
        <v>0</v>
      </c>
      <c r="H49" s="21">
        <v>0</v>
      </c>
      <c r="I49" s="21">
        <f>SUM(Sect6116[[#This Row],[District]:[ECSE]])</f>
        <v>1781.98</v>
      </c>
      <c r="J49" s="21">
        <v>0</v>
      </c>
      <c r="K49" s="21">
        <v>0</v>
      </c>
      <c r="L49" s="21">
        <v>0</v>
      </c>
      <c r="M49" s="21">
        <f>Sect6116[[#This Row],[Hospital]]</f>
        <v>0</v>
      </c>
      <c r="N49" s="21">
        <f>Sect6116[[#This Row],[ECSE]]</f>
        <v>0</v>
      </c>
      <c r="O49" s="27">
        <f>Sect6116[[#This Row],[Gross Total]]-SUM(Sect6116[[#This Row],[Regional Award sent to State Programs]:[ECSE sent to State Programs]])</f>
        <v>1781.98</v>
      </c>
    </row>
    <row r="50" spans="1:15" x14ac:dyDescent="0.3">
      <c r="A50" s="25">
        <v>1993</v>
      </c>
      <c r="B50" t="s">
        <v>212</v>
      </c>
      <c r="C50" s="21">
        <v>72125.267075335723</v>
      </c>
      <c r="D50" s="21">
        <v>3796.0666881755651</v>
      </c>
      <c r="E50" s="21">
        <v>0</v>
      </c>
      <c r="F50" s="21">
        <v>0</v>
      </c>
      <c r="G50" s="21">
        <v>0</v>
      </c>
      <c r="H50" s="21">
        <v>0</v>
      </c>
      <c r="I50" s="21">
        <f>SUM(Sect6116[[#This Row],[District]:[ECSE]])</f>
        <v>75921.333763511284</v>
      </c>
      <c r="J50" s="21">
        <v>3796.0666881755651</v>
      </c>
      <c r="K50" s="21">
        <v>0</v>
      </c>
      <c r="L50" s="21">
        <v>0</v>
      </c>
      <c r="M50" s="21">
        <f>Sect6116[[#This Row],[Hospital]]</f>
        <v>0</v>
      </c>
      <c r="N50" s="21">
        <f>Sect6116[[#This Row],[ECSE]]</f>
        <v>0</v>
      </c>
      <c r="O50" s="27">
        <f>Sect6116[[#This Row],[Gross Total]]-SUM(Sect6116[[#This Row],[Regional Award sent to State Programs]:[ECSE sent to State Programs]])</f>
        <v>72125.267075335723</v>
      </c>
    </row>
    <row r="51" spans="1:15" x14ac:dyDescent="0.3">
      <c r="A51" s="24">
        <v>1991</v>
      </c>
      <c r="B51" t="s">
        <v>213</v>
      </c>
      <c r="C51" s="21">
        <v>1076107.7749271258</v>
      </c>
      <c r="D51" s="21">
        <v>246337.92438090834</v>
      </c>
      <c r="E51" s="21">
        <v>1620.6442393480811</v>
      </c>
      <c r="F51" s="21">
        <v>0</v>
      </c>
      <c r="G51" s="21">
        <v>0</v>
      </c>
      <c r="H51" s="21">
        <v>181512.15480698511</v>
      </c>
      <c r="I51" s="21">
        <f>SUM(Sect6116[[#This Row],[District]:[ECSE]])</f>
        <v>1505578.4983543672</v>
      </c>
      <c r="J51" s="21">
        <v>246337.92438090834</v>
      </c>
      <c r="K51" s="21">
        <v>1620.6442393480811</v>
      </c>
      <c r="L51" s="21">
        <v>0</v>
      </c>
      <c r="M51" s="21">
        <f>Sect6116[[#This Row],[Hospital]]</f>
        <v>0</v>
      </c>
      <c r="N51" s="21">
        <f>Sect6116[[#This Row],[ECSE]]</f>
        <v>181512.15480698511</v>
      </c>
      <c r="O51" s="27">
        <f>Sect6116[[#This Row],[Gross Total]]-SUM(Sect6116[[#This Row],[Regional Award sent to State Programs]:[ECSE sent to State Programs]])</f>
        <v>1076107.7749271258</v>
      </c>
    </row>
    <row r="52" spans="1:15" x14ac:dyDescent="0.3">
      <c r="A52" s="25">
        <v>2019</v>
      </c>
      <c r="B52" t="s">
        <v>56</v>
      </c>
      <c r="C52" s="21">
        <v>3829.2633333333338</v>
      </c>
      <c r="D52" s="21">
        <v>0</v>
      </c>
      <c r="E52" s="21">
        <v>0</v>
      </c>
      <c r="F52" s="21">
        <v>0</v>
      </c>
      <c r="G52" s="21">
        <v>0</v>
      </c>
      <c r="H52" s="21">
        <v>0</v>
      </c>
      <c r="I52" s="21">
        <f>SUM(Sect6116[[#This Row],[District]:[ECSE]])</f>
        <v>3829.2633333333338</v>
      </c>
      <c r="J52" s="21">
        <v>0</v>
      </c>
      <c r="K52" s="21">
        <v>0</v>
      </c>
      <c r="L52" s="21">
        <v>0</v>
      </c>
      <c r="M52" s="21">
        <f>Sect6116[[#This Row],[Hospital]]</f>
        <v>0</v>
      </c>
      <c r="N52" s="21">
        <f>Sect6116[[#This Row],[ECSE]]</f>
        <v>0</v>
      </c>
      <c r="O52" s="27">
        <f>Sect6116[[#This Row],[Gross Total]]-SUM(Sect6116[[#This Row],[Regional Award sent to State Programs]:[ECSE sent to State Programs]])</f>
        <v>3829.2633333333338</v>
      </c>
    </row>
    <row r="53" spans="1:15" x14ac:dyDescent="0.3">
      <c r="A53" s="24">
        <v>2229</v>
      </c>
      <c r="B53" t="s">
        <v>150</v>
      </c>
      <c r="C53" s="21">
        <v>79829.189104477613</v>
      </c>
      <c r="D53" s="21">
        <v>11204.096716417909</v>
      </c>
      <c r="E53" s="21">
        <v>0</v>
      </c>
      <c r="F53" s="21">
        <v>0</v>
      </c>
      <c r="G53" s="21">
        <v>0</v>
      </c>
      <c r="H53" s="21">
        <v>2801.0241791044773</v>
      </c>
      <c r="I53" s="21">
        <f>SUM(Sect6116[[#This Row],[District]:[ECSE]])</f>
        <v>93834.31</v>
      </c>
      <c r="J53" s="21">
        <v>11204.096716417909</v>
      </c>
      <c r="K53" s="21">
        <v>0</v>
      </c>
      <c r="L53" s="21">
        <v>0</v>
      </c>
      <c r="M53" s="21">
        <f>Sect6116[[#This Row],[Hospital]]</f>
        <v>0</v>
      </c>
      <c r="N53" s="21">
        <f>Sect6116[[#This Row],[ECSE]]</f>
        <v>2801.0241791044773</v>
      </c>
      <c r="O53" s="27">
        <f>Sect6116[[#This Row],[Gross Total]]-SUM(Sect6116[[#This Row],[Regional Award sent to State Programs]:[ECSE sent to State Programs]])</f>
        <v>79829.189104477613</v>
      </c>
    </row>
    <row r="54" spans="1:15" x14ac:dyDescent="0.3">
      <c r="A54" s="25">
        <v>2043</v>
      </c>
      <c r="B54" t="s">
        <v>63</v>
      </c>
      <c r="C54" s="21">
        <v>826544.771497268</v>
      </c>
      <c r="D54" s="21">
        <v>197927.38781064848</v>
      </c>
      <c r="E54" s="21">
        <v>0</v>
      </c>
      <c r="F54" s="21">
        <v>0</v>
      </c>
      <c r="G54" s="21">
        <v>0</v>
      </c>
      <c r="H54" s="21">
        <v>85504.631534200133</v>
      </c>
      <c r="I54" s="21">
        <f>SUM(Sect6116[[#This Row],[District]:[ECSE]])</f>
        <v>1109976.7908421166</v>
      </c>
      <c r="J54" s="21">
        <v>197927.38781064848</v>
      </c>
      <c r="K54" s="21">
        <v>0</v>
      </c>
      <c r="L54" s="21">
        <v>0</v>
      </c>
      <c r="M54" s="21">
        <f>Sect6116[[#This Row],[Hospital]]</f>
        <v>0</v>
      </c>
      <c r="N54" s="21">
        <f>Sect6116[[#This Row],[ECSE]]</f>
        <v>85504.631534200133</v>
      </c>
      <c r="O54" s="27">
        <f>Sect6116[[#This Row],[Gross Total]]-SUM(Sect6116[[#This Row],[Regional Award sent to State Programs]:[ECSE sent to State Programs]])</f>
        <v>826544.771497268</v>
      </c>
    </row>
    <row r="55" spans="1:15" x14ac:dyDescent="0.3">
      <c r="A55" s="24">
        <v>2203</v>
      </c>
      <c r="B55" t="s">
        <v>138</v>
      </c>
      <c r="C55" s="21">
        <v>45851.004000000001</v>
      </c>
      <c r="D55" s="21">
        <v>5094.5560000000005</v>
      </c>
      <c r="E55" s="21">
        <v>0</v>
      </c>
      <c r="F55" s="21">
        <v>0</v>
      </c>
      <c r="G55" s="21">
        <v>0</v>
      </c>
      <c r="H55" s="21">
        <v>0</v>
      </c>
      <c r="I55" s="21">
        <f>SUM(Sect6116[[#This Row],[District]:[ECSE]])</f>
        <v>50945.56</v>
      </c>
      <c r="J55" s="21">
        <v>5094.5560000000005</v>
      </c>
      <c r="K55" s="21">
        <v>0</v>
      </c>
      <c r="L55" s="21">
        <v>0</v>
      </c>
      <c r="M55" s="21">
        <f>Sect6116[[#This Row],[Hospital]]</f>
        <v>0</v>
      </c>
      <c r="N55" s="21">
        <f>Sect6116[[#This Row],[ECSE]]</f>
        <v>0</v>
      </c>
      <c r="O55" s="27">
        <f>Sect6116[[#This Row],[Gross Total]]-SUM(Sect6116[[#This Row],[Regional Award sent to State Programs]:[ECSE sent to State Programs]])</f>
        <v>45851.004000000001</v>
      </c>
    </row>
    <row r="56" spans="1:15" x14ac:dyDescent="0.3">
      <c r="A56" s="25">
        <v>2217</v>
      </c>
      <c r="B56" t="s">
        <v>145</v>
      </c>
      <c r="C56" s="21">
        <v>114305.0343372549</v>
      </c>
      <c r="D56" s="21">
        <v>8792.6949490196075</v>
      </c>
      <c r="E56" s="21">
        <v>0</v>
      </c>
      <c r="F56" s="21">
        <v>0</v>
      </c>
      <c r="G56" s="21">
        <v>0</v>
      </c>
      <c r="H56" s="21">
        <v>8792.6949490196075</v>
      </c>
      <c r="I56" s="21">
        <f>SUM(Sect6116[[#This Row],[District]:[ECSE]])</f>
        <v>131890.42423529411</v>
      </c>
      <c r="J56" s="21">
        <v>8792.6949490196075</v>
      </c>
      <c r="K56" s="21">
        <v>0</v>
      </c>
      <c r="L56" s="21">
        <v>0</v>
      </c>
      <c r="M56" s="21">
        <f>Sect6116[[#This Row],[Hospital]]</f>
        <v>0</v>
      </c>
      <c r="N56" s="21">
        <f>Sect6116[[#This Row],[ECSE]]</f>
        <v>8792.6949490196075</v>
      </c>
      <c r="O56" s="27">
        <f>Sect6116[[#This Row],[Gross Total]]-SUM(Sect6116[[#This Row],[Regional Award sent to State Programs]:[ECSE sent to State Programs]])</f>
        <v>114305.0343372549</v>
      </c>
    </row>
    <row r="57" spans="1:15" x14ac:dyDescent="0.3">
      <c r="A57" s="24">
        <v>1998</v>
      </c>
      <c r="B57" t="s">
        <v>38</v>
      </c>
      <c r="C57" s="21">
        <v>55118.172946018989</v>
      </c>
      <c r="D57" s="21">
        <v>0</v>
      </c>
      <c r="E57" s="21">
        <v>0</v>
      </c>
      <c r="F57" s="21">
        <v>0</v>
      </c>
      <c r="G57" s="21">
        <v>0</v>
      </c>
      <c r="H57" s="21">
        <v>2041.413812815518</v>
      </c>
      <c r="I57" s="21">
        <f>SUM(Sect6116[[#This Row],[District]:[ECSE]])</f>
        <v>57159.586758834506</v>
      </c>
      <c r="J57" s="21">
        <v>0</v>
      </c>
      <c r="K57" s="21">
        <v>0</v>
      </c>
      <c r="L57" s="21">
        <v>0</v>
      </c>
      <c r="M57" s="21">
        <f>Sect6116[[#This Row],[Hospital]]</f>
        <v>0</v>
      </c>
      <c r="N57" s="21">
        <f>Sect6116[[#This Row],[ECSE]]</f>
        <v>2041.413812815518</v>
      </c>
      <c r="O57" s="27">
        <f>Sect6116[[#This Row],[Gross Total]]-SUM(Sect6116[[#This Row],[Regional Award sent to State Programs]:[ECSE sent to State Programs]])</f>
        <v>55118.172946018989</v>
      </c>
    </row>
    <row r="58" spans="1:15" x14ac:dyDescent="0.3">
      <c r="A58" s="25">
        <v>2221</v>
      </c>
      <c r="B58" t="s">
        <v>148</v>
      </c>
      <c r="C58" s="21">
        <v>122699.16135661765</v>
      </c>
      <c r="D58" s="21">
        <v>10368.943213235294</v>
      </c>
      <c r="E58" s="21">
        <v>0</v>
      </c>
      <c r="F58" s="21">
        <v>0</v>
      </c>
      <c r="G58" s="21">
        <v>0</v>
      </c>
      <c r="H58" s="21">
        <v>13825.257617647057</v>
      </c>
      <c r="I58" s="21">
        <f>SUM(Sect6116[[#This Row],[District]:[ECSE]])</f>
        <v>146893.3621875</v>
      </c>
      <c r="J58" s="21">
        <v>10368.943213235294</v>
      </c>
      <c r="K58" s="21">
        <v>0</v>
      </c>
      <c r="L58" s="21">
        <v>0</v>
      </c>
      <c r="M58" s="21">
        <f>Sect6116[[#This Row],[Hospital]]</f>
        <v>0</v>
      </c>
      <c r="N58" s="21">
        <f>Sect6116[[#This Row],[ECSE]]</f>
        <v>13825.257617647057</v>
      </c>
      <c r="O58" s="27">
        <f>Sect6116[[#This Row],[Gross Total]]-SUM(Sect6116[[#This Row],[Regional Award sent to State Programs]:[ECSE sent to State Programs]])</f>
        <v>122699.16135661764</v>
      </c>
    </row>
    <row r="59" spans="1:15" x14ac:dyDescent="0.3">
      <c r="A59" s="24">
        <v>1930</v>
      </c>
      <c r="B59" t="s">
        <v>15</v>
      </c>
      <c r="C59" s="21">
        <v>471090.80894503742</v>
      </c>
      <c r="D59" s="21">
        <v>125226.67073222513</v>
      </c>
      <c r="E59" s="21">
        <v>0</v>
      </c>
      <c r="F59" s="21">
        <v>0</v>
      </c>
      <c r="G59" s="21">
        <v>0</v>
      </c>
      <c r="H59" s="21">
        <v>38760.636179022069</v>
      </c>
      <c r="I59" s="21">
        <f>SUM(Sect6116[[#This Row],[District]:[ECSE]])</f>
        <v>635078.11585628462</v>
      </c>
      <c r="J59" s="21">
        <v>125226.67073222513</v>
      </c>
      <c r="K59" s="21">
        <v>0</v>
      </c>
      <c r="L59" s="21">
        <v>0</v>
      </c>
      <c r="M59" s="21">
        <f>Sect6116[[#This Row],[Hospital]]</f>
        <v>0</v>
      </c>
      <c r="N59" s="21">
        <f>Sect6116[[#This Row],[ECSE]]</f>
        <v>38760.636179022069</v>
      </c>
      <c r="O59" s="27">
        <f>Sect6116[[#This Row],[Gross Total]]-SUM(Sect6116[[#This Row],[Regional Award sent to State Programs]:[ECSE sent to State Programs]])</f>
        <v>471090.80894503742</v>
      </c>
    </row>
    <row r="60" spans="1:15" x14ac:dyDescent="0.3">
      <c r="A60" s="25">
        <v>2082</v>
      </c>
      <c r="B60" t="s">
        <v>81</v>
      </c>
      <c r="C60" s="21">
        <v>3749560.4828074458</v>
      </c>
      <c r="D60" s="21">
        <v>166834.3765383987</v>
      </c>
      <c r="E60" s="21">
        <v>1685.1957226100881</v>
      </c>
      <c r="F60" s="21">
        <v>0</v>
      </c>
      <c r="G60" s="21">
        <v>0</v>
      </c>
      <c r="H60" s="21">
        <v>539262.63123522815</v>
      </c>
      <c r="I60" s="21">
        <f>SUM(Sect6116[[#This Row],[District]:[ECSE]])</f>
        <v>4457342.6863036826</v>
      </c>
      <c r="J60" s="21">
        <v>166834.3765383987</v>
      </c>
      <c r="K60" s="21">
        <v>1685.1957226100881</v>
      </c>
      <c r="L60" s="21">
        <v>0</v>
      </c>
      <c r="M60" s="21">
        <f>Sect6116[[#This Row],[Hospital]]</f>
        <v>0</v>
      </c>
      <c r="N60" s="21">
        <f>Sect6116[[#This Row],[ECSE]]</f>
        <v>539262.63123522815</v>
      </c>
      <c r="O60" s="27">
        <f>Sect6116[[#This Row],[Gross Total]]-SUM(Sect6116[[#This Row],[Regional Award sent to State Programs]:[ECSE sent to State Programs]])</f>
        <v>3749560.4828074458</v>
      </c>
    </row>
    <row r="61" spans="1:15" x14ac:dyDescent="0.3">
      <c r="A61" s="24">
        <v>2193</v>
      </c>
      <c r="B61" t="s">
        <v>132</v>
      </c>
      <c r="C61" s="21">
        <v>50460.545806451606</v>
      </c>
      <c r="D61" s="21">
        <v>15357.557419354836</v>
      </c>
      <c r="E61" s="21">
        <v>0</v>
      </c>
      <c r="F61" s="21">
        <v>0</v>
      </c>
      <c r="G61" s="21">
        <v>0</v>
      </c>
      <c r="H61" s="21">
        <v>2193.936774193548</v>
      </c>
      <c r="I61" s="21">
        <f>SUM(Sect6116[[#This Row],[District]:[ECSE]])</f>
        <v>68012.039999999979</v>
      </c>
      <c r="J61" s="21">
        <v>15357.557419354836</v>
      </c>
      <c r="K61" s="21">
        <v>0</v>
      </c>
      <c r="L61" s="21">
        <v>0</v>
      </c>
      <c r="M61" s="21">
        <f>Sect6116[[#This Row],[Hospital]]</f>
        <v>0</v>
      </c>
      <c r="N61" s="21">
        <f>Sect6116[[#This Row],[ECSE]]</f>
        <v>2193.936774193548</v>
      </c>
      <c r="O61" s="27">
        <f>Sect6116[[#This Row],[Gross Total]]-SUM(Sect6116[[#This Row],[Regional Award sent to State Programs]:[ECSE sent to State Programs]])</f>
        <v>50460.545806451599</v>
      </c>
    </row>
    <row r="62" spans="1:15" x14ac:dyDescent="0.3">
      <c r="A62" s="25">
        <v>2084</v>
      </c>
      <c r="B62" t="s">
        <v>83</v>
      </c>
      <c r="C62" s="21">
        <v>508846.69342224504</v>
      </c>
      <c r="D62" s="21">
        <v>3621.6846506921352</v>
      </c>
      <c r="E62" s="21">
        <v>0</v>
      </c>
      <c r="F62" s="21">
        <v>0</v>
      </c>
      <c r="G62" s="21">
        <v>0</v>
      </c>
      <c r="H62" s="21">
        <v>56136.112085728098</v>
      </c>
      <c r="I62" s="21">
        <f>SUM(Sect6116[[#This Row],[District]:[ECSE]])</f>
        <v>568604.49015866534</v>
      </c>
      <c r="J62" s="21">
        <v>3621.6846506921352</v>
      </c>
      <c r="K62" s="21">
        <v>0</v>
      </c>
      <c r="L62" s="21">
        <v>0</v>
      </c>
      <c r="M62" s="21">
        <f>Sect6116[[#This Row],[Hospital]]</f>
        <v>0</v>
      </c>
      <c r="N62" s="21">
        <f>Sect6116[[#This Row],[ECSE]]</f>
        <v>56136.112085728098</v>
      </c>
      <c r="O62" s="27">
        <f>Sect6116[[#This Row],[Gross Total]]-SUM(Sect6116[[#This Row],[Regional Award sent to State Programs]:[ECSE sent to State Programs]])</f>
        <v>508846.69342224509</v>
      </c>
    </row>
    <row r="63" spans="1:15" x14ac:dyDescent="0.3">
      <c r="A63" s="24">
        <v>2241</v>
      </c>
      <c r="B63" t="s">
        <v>153</v>
      </c>
      <c r="C63" s="21">
        <v>916808.56261064589</v>
      </c>
      <c r="D63" s="21">
        <v>321157.49049534602</v>
      </c>
      <c r="E63" s="21">
        <v>0</v>
      </c>
      <c r="F63" s="21">
        <v>24704.422345795851</v>
      </c>
      <c r="G63" s="21">
        <v>0</v>
      </c>
      <c r="H63" s="21">
        <v>133129.38708567765</v>
      </c>
      <c r="I63" s="21">
        <f>SUM(Sect6116[[#This Row],[District]:[ECSE]])</f>
        <v>1395799.8625374653</v>
      </c>
      <c r="J63" s="21">
        <v>321157.49049534602</v>
      </c>
      <c r="K63" s="21">
        <v>0</v>
      </c>
      <c r="L63" s="21">
        <v>24704.422345795851</v>
      </c>
      <c r="M63" s="21">
        <f>Sect6116[[#This Row],[Hospital]]</f>
        <v>0</v>
      </c>
      <c r="N63" s="21">
        <f>Sect6116[[#This Row],[ECSE]]</f>
        <v>133129.38708567765</v>
      </c>
      <c r="O63" s="27">
        <f>Sect6116[[#This Row],[Gross Total]]-SUM(Sect6116[[#This Row],[Regional Award sent to State Programs]:[ECSE sent to State Programs]])</f>
        <v>916808.56261064578</v>
      </c>
    </row>
    <row r="64" spans="1:15" x14ac:dyDescent="0.3">
      <c r="A64" s="25">
        <v>2248</v>
      </c>
      <c r="B64" t="s">
        <v>159</v>
      </c>
      <c r="C64" s="21">
        <v>177858.31337154569</v>
      </c>
      <c r="D64" s="21">
        <v>5155.313431059295</v>
      </c>
      <c r="E64" s="21">
        <v>0</v>
      </c>
      <c r="F64" s="21">
        <v>0</v>
      </c>
      <c r="G64" s="21">
        <v>0</v>
      </c>
      <c r="H64" s="21">
        <v>2577.6567155296475</v>
      </c>
      <c r="I64" s="21">
        <f>SUM(Sect6116[[#This Row],[District]:[ECSE]])</f>
        <v>185591.28351813465</v>
      </c>
      <c r="J64" s="21">
        <v>5155.313431059295</v>
      </c>
      <c r="K64" s="21">
        <v>0</v>
      </c>
      <c r="L64" s="21">
        <v>0</v>
      </c>
      <c r="M64" s="21">
        <f>Sect6116[[#This Row],[Hospital]]</f>
        <v>0</v>
      </c>
      <c r="N64" s="21">
        <f>Sect6116[[#This Row],[ECSE]]</f>
        <v>2577.6567155296475</v>
      </c>
      <c r="O64" s="27">
        <f>Sect6116[[#This Row],[Gross Total]]-SUM(Sect6116[[#This Row],[Regional Award sent to State Programs]:[ECSE sent to State Programs]])</f>
        <v>177858.31337154569</v>
      </c>
    </row>
    <row r="65" spans="1:15" x14ac:dyDescent="0.3">
      <c r="A65" s="24">
        <v>2020</v>
      </c>
      <c r="B65" t="s">
        <v>57</v>
      </c>
      <c r="C65" s="21">
        <v>3807.0299999999997</v>
      </c>
      <c r="D65" s="21">
        <v>0</v>
      </c>
      <c r="E65" s="21">
        <v>0</v>
      </c>
      <c r="F65" s="21">
        <v>0</v>
      </c>
      <c r="G65" s="21">
        <v>0</v>
      </c>
      <c r="H65" s="21">
        <v>0</v>
      </c>
      <c r="I65" s="21">
        <f>SUM(Sect6116[[#This Row],[District]:[ECSE]])</f>
        <v>3807.0299999999997</v>
      </c>
      <c r="J65" s="21">
        <v>0</v>
      </c>
      <c r="K65" s="21">
        <v>0</v>
      </c>
      <c r="L65" s="21">
        <v>0</v>
      </c>
      <c r="M65" s="21">
        <f>Sect6116[[#This Row],[Hospital]]</f>
        <v>0</v>
      </c>
      <c r="N65" s="21">
        <f>Sect6116[[#This Row],[ECSE]]</f>
        <v>0</v>
      </c>
      <c r="O65" s="27">
        <f>Sect6116[[#This Row],[Gross Total]]-SUM(Sect6116[[#This Row],[Regional Award sent to State Programs]:[ECSE sent to State Programs]])</f>
        <v>3807.0299999999997</v>
      </c>
    </row>
    <row r="66" spans="1:15" x14ac:dyDescent="0.3">
      <c r="A66" s="25">
        <v>2245</v>
      </c>
      <c r="B66" t="s">
        <v>157</v>
      </c>
      <c r="C66" s="21">
        <v>122072.31753676471</v>
      </c>
      <c r="D66" s="21">
        <v>20345.386256127451</v>
      </c>
      <c r="E66" s="21">
        <v>0</v>
      </c>
      <c r="F66" s="21">
        <v>0</v>
      </c>
      <c r="G66" s="21">
        <v>0</v>
      </c>
      <c r="H66" s="21">
        <v>7825.1485600490196</v>
      </c>
      <c r="I66" s="21">
        <f>SUM(Sect6116[[#This Row],[District]:[ECSE]])</f>
        <v>150242.85235294118</v>
      </c>
      <c r="J66" s="21">
        <v>20345.386256127451</v>
      </c>
      <c r="K66" s="21">
        <v>0</v>
      </c>
      <c r="L66" s="21">
        <v>0</v>
      </c>
      <c r="M66" s="21">
        <f>Sect6116[[#This Row],[Hospital]]</f>
        <v>0</v>
      </c>
      <c r="N66" s="21">
        <f>Sect6116[[#This Row],[ECSE]]</f>
        <v>7825.1485600490196</v>
      </c>
      <c r="O66" s="27">
        <f>Sect6116[[#This Row],[Gross Total]]-SUM(Sect6116[[#This Row],[Regional Award sent to State Programs]:[ECSE sent to State Programs]])</f>
        <v>122072.31753676471</v>
      </c>
    </row>
    <row r="67" spans="1:15" x14ac:dyDescent="0.3">
      <c r="A67" s="24">
        <v>2137</v>
      </c>
      <c r="B67" t="s">
        <v>110</v>
      </c>
      <c r="C67" s="21">
        <v>309320.58077729092</v>
      </c>
      <c r="D67" s="21">
        <v>38665.072597161365</v>
      </c>
      <c r="E67" s="21">
        <v>0</v>
      </c>
      <c r="F67" s="21">
        <v>0</v>
      </c>
      <c r="G67" s="21">
        <v>0</v>
      </c>
      <c r="H67" s="21">
        <v>10826.220327205183</v>
      </c>
      <c r="I67" s="21">
        <f>SUM(Sect6116[[#This Row],[District]:[ECSE]])</f>
        <v>358811.87370165746</v>
      </c>
      <c r="J67" s="21">
        <v>38665.072597161365</v>
      </c>
      <c r="K67" s="21">
        <v>0</v>
      </c>
      <c r="L67" s="21">
        <v>0</v>
      </c>
      <c r="M67" s="21">
        <f>Sect6116[[#This Row],[Hospital]]</f>
        <v>0</v>
      </c>
      <c r="N67" s="21">
        <f>Sect6116[[#This Row],[ECSE]]</f>
        <v>10826.220327205183</v>
      </c>
      <c r="O67" s="27">
        <f>Sect6116[[#This Row],[Gross Total]]-SUM(Sect6116[[#This Row],[Regional Award sent to State Programs]:[ECSE sent to State Programs]])</f>
        <v>309320.58077729092</v>
      </c>
    </row>
    <row r="68" spans="1:15" x14ac:dyDescent="0.3">
      <c r="A68" s="25">
        <v>1931</v>
      </c>
      <c r="B68" t="s">
        <v>16</v>
      </c>
      <c r="C68" s="21">
        <v>332372.10479129007</v>
      </c>
      <c r="D68" s="21">
        <v>92237.234822463259</v>
      </c>
      <c r="E68" s="21">
        <v>0</v>
      </c>
      <c r="F68" s="21">
        <v>0</v>
      </c>
      <c r="G68" s="21">
        <v>0</v>
      </c>
      <c r="H68" s="21">
        <v>23854.457281671534</v>
      </c>
      <c r="I68" s="21">
        <f>SUM(Sect6116[[#This Row],[District]:[ECSE]])</f>
        <v>448463.79689542484</v>
      </c>
      <c r="J68" s="21">
        <v>92237.234822463259</v>
      </c>
      <c r="K68" s="21">
        <v>0</v>
      </c>
      <c r="L68" s="21">
        <v>0</v>
      </c>
      <c r="M68" s="21">
        <f>Sect6116[[#This Row],[Hospital]]</f>
        <v>0</v>
      </c>
      <c r="N68" s="21">
        <f>Sect6116[[#This Row],[ECSE]]</f>
        <v>23854.457281671534</v>
      </c>
      <c r="O68" s="27">
        <f>Sect6116[[#This Row],[Gross Total]]-SUM(Sect6116[[#This Row],[Regional Award sent to State Programs]:[ECSE sent to State Programs]])</f>
        <v>332372.10479129001</v>
      </c>
    </row>
    <row r="69" spans="1:15" x14ac:dyDescent="0.3">
      <c r="A69" s="24">
        <v>2000</v>
      </c>
      <c r="B69" t="s">
        <v>40</v>
      </c>
      <c r="C69" s="21">
        <v>73213.002448979591</v>
      </c>
      <c r="D69" s="21">
        <v>11872.378775510206</v>
      </c>
      <c r="E69" s="21">
        <v>0</v>
      </c>
      <c r="F69" s="21">
        <v>0</v>
      </c>
      <c r="G69" s="21">
        <v>0</v>
      </c>
      <c r="H69" s="21">
        <v>11872.378775510206</v>
      </c>
      <c r="I69" s="21">
        <f>SUM(Sect6116[[#This Row],[District]:[ECSE]])</f>
        <v>96957.760000000009</v>
      </c>
      <c r="J69" s="21">
        <v>11872.378775510206</v>
      </c>
      <c r="K69" s="21">
        <v>0</v>
      </c>
      <c r="L69" s="21">
        <v>0</v>
      </c>
      <c r="M69" s="21">
        <f>Sect6116[[#This Row],[Hospital]]</f>
        <v>0</v>
      </c>
      <c r="N69" s="21">
        <f>Sect6116[[#This Row],[ECSE]]</f>
        <v>11872.378775510206</v>
      </c>
      <c r="O69" s="27">
        <f>Sect6116[[#This Row],[Gross Total]]-SUM(Sect6116[[#This Row],[Regional Award sent to State Programs]:[ECSE sent to State Programs]])</f>
        <v>73213.002448979591</v>
      </c>
    </row>
    <row r="70" spans="1:15" x14ac:dyDescent="0.3">
      <c r="A70" s="25">
        <v>1992</v>
      </c>
      <c r="B70" t="s">
        <v>34</v>
      </c>
      <c r="C70" s="21">
        <v>221522.77514776893</v>
      </c>
      <c r="D70" s="21">
        <v>29850.586722039785</v>
      </c>
      <c r="E70" s="21">
        <v>0</v>
      </c>
      <c r="F70" s="21">
        <v>0</v>
      </c>
      <c r="G70" s="21">
        <v>0</v>
      </c>
      <c r="H70" s="21">
        <v>10997.584581804131</v>
      </c>
      <c r="I70" s="21">
        <f>SUM(Sect6116[[#This Row],[District]:[ECSE]])</f>
        <v>262370.94645161286</v>
      </c>
      <c r="J70" s="21">
        <v>29850.586722039785</v>
      </c>
      <c r="K70" s="21">
        <v>0</v>
      </c>
      <c r="L70" s="21">
        <v>0</v>
      </c>
      <c r="M70" s="21">
        <f>Sect6116[[#This Row],[Hospital]]</f>
        <v>0</v>
      </c>
      <c r="N70" s="21">
        <f>Sect6116[[#This Row],[ECSE]]</f>
        <v>10997.584581804131</v>
      </c>
      <c r="O70" s="27">
        <f>Sect6116[[#This Row],[Gross Total]]-SUM(Sect6116[[#This Row],[Regional Award sent to State Programs]:[ECSE sent to State Programs]])</f>
        <v>221522.77514776896</v>
      </c>
    </row>
    <row r="71" spans="1:15" x14ac:dyDescent="0.3">
      <c r="A71" s="24">
        <v>2054</v>
      </c>
      <c r="B71" t="s">
        <v>73</v>
      </c>
      <c r="C71" s="21">
        <v>1097139.7502517623</v>
      </c>
      <c r="D71" s="21">
        <v>220871.55498489423</v>
      </c>
      <c r="E71" s="21">
        <v>0</v>
      </c>
      <c r="F71" s="21">
        <v>10105.234541792548</v>
      </c>
      <c r="G71" s="21">
        <v>0</v>
      </c>
      <c r="H71" s="21">
        <v>105383.16022155085</v>
      </c>
      <c r="I71" s="21">
        <f>SUM(Sect6116[[#This Row],[District]:[ECSE]])</f>
        <v>1433499.7000000002</v>
      </c>
      <c r="J71" s="21">
        <v>220871.55498489423</v>
      </c>
      <c r="K71" s="21">
        <v>0</v>
      </c>
      <c r="L71" s="21">
        <v>10105.234541792548</v>
      </c>
      <c r="M71" s="21">
        <f>Sect6116[[#This Row],[Hospital]]</f>
        <v>0</v>
      </c>
      <c r="N71" s="21">
        <f>Sect6116[[#This Row],[ECSE]]</f>
        <v>105383.16022155085</v>
      </c>
      <c r="O71" s="27">
        <f>Sect6116[[#This Row],[Gross Total]]-SUM(Sect6116[[#This Row],[Regional Award sent to State Programs]:[ECSE sent to State Programs]])</f>
        <v>1097139.7502517626</v>
      </c>
    </row>
    <row r="72" spans="1:15" x14ac:dyDescent="0.3">
      <c r="A72" s="25">
        <v>2100</v>
      </c>
      <c r="B72" t="s">
        <v>214</v>
      </c>
      <c r="C72" s="21">
        <v>1572779.9305241897</v>
      </c>
      <c r="D72" s="21">
        <v>413023.08356296516</v>
      </c>
      <c r="E72" s="21">
        <v>4489.3813430757082</v>
      </c>
      <c r="F72" s="21">
        <v>0</v>
      </c>
      <c r="G72" s="21">
        <v>0</v>
      </c>
      <c r="H72" s="21">
        <v>236440.75073532062</v>
      </c>
      <c r="I72" s="21">
        <f>SUM(Sect6116[[#This Row],[District]:[ECSE]])</f>
        <v>2226733.1461655516</v>
      </c>
      <c r="J72" s="21">
        <v>413023.08356296516</v>
      </c>
      <c r="K72" s="21">
        <v>4489.3813430757082</v>
      </c>
      <c r="L72" s="21">
        <v>0</v>
      </c>
      <c r="M72" s="21">
        <f>Sect6116[[#This Row],[Hospital]]</f>
        <v>0</v>
      </c>
      <c r="N72" s="21">
        <f>Sect6116[[#This Row],[ECSE]]</f>
        <v>236440.75073532062</v>
      </c>
      <c r="O72" s="27">
        <f>Sect6116[[#This Row],[Gross Total]]-SUM(Sect6116[[#This Row],[Regional Award sent to State Programs]:[ECSE sent to State Programs]])</f>
        <v>1572779.9305241902</v>
      </c>
    </row>
    <row r="73" spans="1:15" x14ac:dyDescent="0.3">
      <c r="A73" s="24">
        <v>2183</v>
      </c>
      <c r="B73" t="s">
        <v>124</v>
      </c>
      <c r="C73" s="21">
        <v>1871920.2118826909</v>
      </c>
      <c r="D73" s="21">
        <v>587863.83197241905</v>
      </c>
      <c r="E73" s="21">
        <v>0</v>
      </c>
      <c r="F73" s="21">
        <v>0</v>
      </c>
      <c r="G73" s="21">
        <v>0</v>
      </c>
      <c r="H73" s="21">
        <v>194991.68873778026</v>
      </c>
      <c r="I73" s="21">
        <f>SUM(Sect6116[[#This Row],[District]:[ECSE]])</f>
        <v>2654775.7325928905</v>
      </c>
      <c r="J73" s="21">
        <v>587863.83197241905</v>
      </c>
      <c r="K73" s="21">
        <v>0</v>
      </c>
      <c r="L73" s="21">
        <v>0</v>
      </c>
      <c r="M73" s="21">
        <f>Sect6116[[#This Row],[Hospital]]</f>
        <v>0</v>
      </c>
      <c r="N73" s="21">
        <f>Sect6116[[#This Row],[ECSE]]</f>
        <v>194991.68873778026</v>
      </c>
      <c r="O73" s="27">
        <f>Sect6116[[#This Row],[Gross Total]]-SUM(Sect6116[[#This Row],[Regional Award sent to State Programs]:[ECSE sent to State Programs]])</f>
        <v>1871920.2118826911</v>
      </c>
    </row>
    <row r="74" spans="1:15" x14ac:dyDescent="0.3">
      <c r="A74" s="25">
        <v>2014</v>
      </c>
      <c r="B74" t="s">
        <v>51</v>
      </c>
      <c r="C74" s="21">
        <v>199751.64185682326</v>
      </c>
      <c r="D74" s="21">
        <v>21991.006442953018</v>
      </c>
      <c r="E74" s="21">
        <v>0</v>
      </c>
      <c r="F74" s="21">
        <v>0</v>
      </c>
      <c r="G74" s="21">
        <v>0</v>
      </c>
      <c r="H74" s="21">
        <v>51312.348366890379</v>
      </c>
      <c r="I74" s="21">
        <f>SUM(Sect6116[[#This Row],[District]:[ECSE]])</f>
        <v>273054.99666666664</v>
      </c>
      <c r="J74" s="21">
        <v>21991.006442953018</v>
      </c>
      <c r="K74" s="21">
        <v>0</v>
      </c>
      <c r="L74" s="21">
        <v>0</v>
      </c>
      <c r="M74" s="21">
        <f>Sect6116[[#This Row],[Hospital]]</f>
        <v>0</v>
      </c>
      <c r="N74" s="21">
        <f>Sect6116[[#This Row],[ECSE]]</f>
        <v>51312.348366890379</v>
      </c>
      <c r="O74" s="27">
        <f>Sect6116[[#This Row],[Gross Total]]-SUM(Sect6116[[#This Row],[Regional Award sent to State Programs]:[ECSE sent to State Programs]])</f>
        <v>199751.64185682323</v>
      </c>
    </row>
    <row r="75" spans="1:15" x14ac:dyDescent="0.3">
      <c r="A75" s="24">
        <v>2015</v>
      </c>
      <c r="B75" t="s">
        <v>52</v>
      </c>
      <c r="C75" s="21">
        <v>83323.325000000012</v>
      </c>
      <c r="D75" s="21">
        <v>15474.331785714287</v>
      </c>
      <c r="E75" s="21">
        <v>0</v>
      </c>
      <c r="F75" s="21">
        <v>0</v>
      </c>
      <c r="G75" s="21">
        <v>0</v>
      </c>
      <c r="H75" s="21">
        <v>1190.3332142857143</v>
      </c>
      <c r="I75" s="21">
        <f>SUM(Sect6116[[#This Row],[District]:[ECSE]])</f>
        <v>99987.99</v>
      </c>
      <c r="J75" s="21">
        <v>15474.331785714287</v>
      </c>
      <c r="K75" s="21">
        <v>0</v>
      </c>
      <c r="L75" s="21">
        <v>0</v>
      </c>
      <c r="M75" s="21">
        <f>Sect6116[[#This Row],[Hospital]]</f>
        <v>0</v>
      </c>
      <c r="N75" s="21">
        <f>Sect6116[[#This Row],[ECSE]]</f>
        <v>1190.3332142857143</v>
      </c>
      <c r="O75" s="27">
        <f>Sect6116[[#This Row],[Gross Total]]-SUM(Sect6116[[#This Row],[Regional Award sent to State Programs]:[ECSE sent to State Programs]])</f>
        <v>83323.325000000012</v>
      </c>
    </row>
    <row r="76" spans="1:15" x14ac:dyDescent="0.3">
      <c r="A76" s="25">
        <v>2023</v>
      </c>
      <c r="B76" t="s">
        <v>215</v>
      </c>
      <c r="C76" s="21">
        <v>105259.66612903227</v>
      </c>
      <c r="D76" s="21">
        <v>27926.033870967745</v>
      </c>
      <c r="E76" s="21">
        <v>0</v>
      </c>
      <c r="F76" s="21">
        <v>0</v>
      </c>
      <c r="G76" s="21">
        <v>0</v>
      </c>
      <c r="H76" s="21">
        <v>0</v>
      </c>
      <c r="I76" s="21">
        <f>SUM(Sect6116[[#This Row],[District]:[ECSE]])</f>
        <v>133185.70000000001</v>
      </c>
      <c r="J76" s="21">
        <v>27926.033870967745</v>
      </c>
      <c r="K76" s="21">
        <v>0</v>
      </c>
      <c r="L76" s="21">
        <v>0</v>
      </c>
      <c r="M76" s="21">
        <f>Sect6116[[#This Row],[Hospital]]</f>
        <v>0</v>
      </c>
      <c r="N76" s="21">
        <f>Sect6116[[#This Row],[ECSE]]</f>
        <v>0</v>
      </c>
      <c r="O76" s="27">
        <f>Sect6116[[#This Row],[Gross Total]]-SUM(Sect6116[[#This Row],[Regional Award sent to State Programs]:[ECSE sent to State Programs]])</f>
        <v>105259.66612903227</v>
      </c>
    </row>
    <row r="77" spans="1:15" x14ac:dyDescent="0.3">
      <c r="A77" s="24">
        <v>2114</v>
      </c>
      <c r="B77" t="s">
        <v>107</v>
      </c>
      <c r="C77" s="21">
        <v>35159.527178003744</v>
      </c>
      <c r="D77" s="21">
        <v>1850.5014304212496</v>
      </c>
      <c r="E77" s="21">
        <v>0</v>
      </c>
      <c r="F77" s="21">
        <v>0</v>
      </c>
      <c r="G77" s="21">
        <v>0</v>
      </c>
      <c r="H77" s="21">
        <v>1850.5014304212496</v>
      </c>
      <c r="I77" s="21">
        <f>SUM(Sect6116[[#This Row],[District]:[ECSE]])</f>
        <v>38860.530038846249</v>
      </c>
      <c r="J77" s="21">
        <v>1850.5014304212496</v>
      </c>
      <c r="K77" s="21">
        <v>0</v>
      </c>
      <c r="L77" s="21">
        <v>0</v>
      </c>
      <c r="M77" s="21">
        <f>Sect6116[[#This Row],[Hospital]]</f>
        <v>0</v>
      </c>
      <c r="N77" s="21">
        <f>Sect6116[[#This Row],[ECSE]]</f>
        <v>1850.5014304212496</v>
      </c>
      <c r="O77" s="27">
        <f>Sect6116[[#This Row],[Gross Total]]-SUM(Sect6116[[#This Row],[Regional Award sent to State Programs]:[ECSE sent to State Programs]])</f>
        <v>35159.527178003751</v>
      </c>
    </row>
    <row r="78" spans="1:15" x14ac:dyDescent="0.3">
      <c r="A78" s="25">
        <v>2099</v>
      </c>
      <c r="B78" t="s">
        <v>95</v>
      </c>
      <c r="C78" s="21">
        <v>139843.26107226106</v>
      </c>
      <c r="D78" s="21">
        <v>45243.407993966815</v>
      </c>
      <c r="E78" s="21">
        <v>0</v>
      </c>
      <c r="F78" s="21">
        <v>0</v>
      </c>
      <c r="G78" s="21">
        <v>0</v>
      </c>
      <c r="H78" s="21">
        <v>10968.098907628319</v>
      </c>
      <c r="I78" s="21">
        <f>SUM(Sect6116[[#This Row],[District]:[ECSE]])</f>
        <v>196054.76797385619</v>
      </c>
      <c r="J78" s="21">
        <v>45243.407993966815</v>
      </c>
      <c r="K78" s="21">
        <v>0</v>
      </c>
      <c r="L78" s="21">
        <v>0</v>
      </c>
      <c r="M78" s="21">
        <f>Sect6116[[#This Row],[Hospital]]</f>
        <v>0</v>
      </c>
      <c r="N78" s="21">
        <f>Sect6116[[#This Row],[ECSE]]</f>
        <v>10968.098907628319</v>
      </c>
      <c r="O78" s="27">
        <f>Sect6116[[#This Row],[Gross Total]]-SUM(Sect6116[[#This Row],[Regional Award sent to State Programs]:[ECSE sent to State Programs]])</f>
        <v>139843.26107226106</v>
      </c>
    </row>
    <row r="79" spans="1:15" x14ac:dyDescent="0.3">
      <c r="A79" s="24">
        <v>2201</v>
      </c>
      <c r="B79" t="s">
        <v>136</v>
      </c>
      <c r="C79" s="21">
        <v>30722.439499999997</v>
      </c>
      <c r="D79" s="21">
        <v>1616.9705000000001</v>
      </c>
      <c r="E79" s="21">
        <v>0</v>
      </c>
      <c r="F79" s="21">
        <v>0</v>
      </c>
      <c r="G79" s="21">
        <v>0</v>
      </c>
      <c r="H79" s="21">
        <v>0</v>
      </c>
      <c r="I79" s="21">
        <f>SUM(Sect6116[[#This Row],[District]:[ECSE]])</f>
        <v>32339.409999999996</v>
      </c>
      <c r="J79" s="21">
        <v>1616.9705000000001</v>
      </c>
      <c r="K79" s="21">
        <v>0</v>
      </c>
      <c r="L79" s="21">
        <v>0</v>
      </c>
      <c r="M79" s="21">
        <f>Sect6116[[#This Row],[Hospital]]</f>
        <v>0</v>
      </c>
      <c r="N79" s="21">
        <f>Sect6116[[#This Row],[ECSE]]</f>
        <v>0</v>
      </c>
      <c r="O79" s="27">
        <f>Sect6116[[#This Row],[Gross Total]]-SUM(Sect6116[[#This Row],[Regional Award sent to State Programs]:[ECSE sent to State Programs]])</f>
        <v>30722.439499999997</v>
      </c>
    </row>
    <row r="80" spans="1:15" x14ac:dyDescent="0.3">
      <c r="A80" s="25">
        <v>2206</v>
      </c>
      <c r="B80" t="s">
        <v>216</v>
      </c>
      <c r="C80" s="21">
        <v>902999.7160055479</v>
      </c>
      <c r="D80" s="21">
        <v>115242.97074895979</v>
      </c>
      <c r="E80" s="21">
        <v>0</v>
      </c>
      <c r="F80" s="21">
        <v>0</v>
      </c>
      <c r="G80" s="21">
        <v>0</v>
      </c>
      <c r="H80" s="21">
        <v>119978.98324549239</v>
      </c>
      <c r="I80" s="21">
        <f>SUM(Sect6116[[#This Row],[District]:[ECSE]])</f>
        <v>1138221.6700000002</v>
      </c>
      <c r="J80" s="21">
        <v>115242.97074895979</v>
      </c>
      <c r="K80" s="21">
        <v>0</v>
      </c>
      <c r="L80" s="21">
        <v>0</v>
      </c>
      <c r="M80" s="21">
        <f>Sect6116[[#This Row],[Hospital]]</f>
        <v>0</v>
      </c>
      <c r="N80" s="21">
        <f>Sect6116[[#This Row],[ECSE]]</f>
        <v>119978.98324549239</v>
      </c>
      <c r="O80" s="27">
        <f>Sect6116[[#This Row],[Gross Total]]-SUM(Sect6116[[#This Row],[Regional Award sent to State Programs]:[ECSE sent to State Programs]])</f>
        <v>902999.7160055479</v>
      </c>
    </row>
    <row r="81" spans="1:15" x14ac:dyDescent="0.3">
      <c r="A81" s="24">
        <v>2239</v>
      </c>
      <c r="B81" t="s">
        <v>151</v>
      </c>
      <c r="C81" s="21">
        <v>2957067.8378429334</v>
      </c>
      <c r="D81" s="21">
        <v>880111.80406173004</v>
      </c>
      <c r="E81" s="21">
        <v>4043.3926679711944</v>
      </c>
      <c r="F81" s="21">
        <v>0</v>
      </c>
      <c r="G81" s="21">
        <v>0</v>
      </c>
      <c r="H81" s="21">
        <v>355818.55478146509</v>
      </c>
      <c r="I81" s="21">
        <f>SUM(Sect6116[[#This Row],[District]:[ECSE]])</f>
        <v>4197041.5893540997</v>
      </c>
      <c r="J81" s="21">
        <v>880111.80406173004</v>
      </c>
      <c r="K81" s="21">
        <v>4043.3926679711944</v>
      </c>
      <c r="L81" s="21">
        <v>0</v>
      </c>
      <c r="M81" s="21">
        <f>Sect6116[[#This Row],[Hospital]]</f>
        <v>0</v>
      </c>
      <c r="N81" s="21">
        <f>Sect6116[[#This Row],[ECSE]]</f>
        <v>355818.55478146509</v>
      </c>
      <c r="O81" s="27">
        <f>Sect6116[[#This Row],[Gross Total]]-SUM(Sect6116[[#This Row],[Regional Award sent to State Programs]:[ECSE sent to State Programs]])</f>
        <v>2957067.8378429334</v>
      </c>
    </row>
    <row r="82" spans="1:15" x14ac:dyDescent="0.3">
      <c r="A82" s="25">
        <v>2024</v>
      </c>
      <c r="B82" t="s">
        <v>217</v>
      </c>
      <c r="C82" s="21">
        <v>699023.06632972753</v>
      </c>
      <c r="D82" s="21">
        <v>133006.50310713629</v>
      </c>
      <c r="E82" s="21">
        <v>0</v>
      </c>
      <c r="F82" s="21">
        <v>4433.5501035712095</v>
      </c>
      <c r="G82" s="21">
        <v>0</v>
      </c>
      <c r="H82" s="21">
        <v>87193.152036900457</v>
      </c>
      <c r="I82" s="21">
        <f>SUM(Sect6116[[#This Row],[District]:[ECSE]])</f>
        <v>923656.27157733543</v>
      </c>
      <c r="J82" s="21">
        <v>133006.50310713629</v>
      </c>
      <c r="K82" s="21">
        <v>0</v>
      </c>
      <c r="L82" s="21">
        <v>4433.5501035712095</v>
      </c>
      <c r="M82" s="21">
        <f>Sect6116[[#This Row],[Hospital]]</f>
        <v>0</v>
      </c>
      <c r="N82" s="21">
        <f>Sect6116[[#This Row],[ECSE]]</f>
        <v>87193.152036900457</v>
      </c>
      <c r="O82" s="27">
        <f>Sect6116[[#This Row],[Gross Total]]-SUM(Sect6116[[#This Row],[Regional Award sent to State Programs]:[ECSE sent to State Programs]])</f>
        <v>699023.06632972741</v>
      </c>
    </row>
    <row r="83" spans="1:15" x14ac:dyDescent="0.3">
      <c r="A83" s="24">
        <v>1895</v>
      </c>
      <c r="B83" t="s">
        <v>2</v>
      </c>
      <c r="C83" s="21">
        <v>24177.71</v>
      </c>
      <c r="D83" s="21">
        <v>0</v>
      </c>
      <c r="E83" s="21">
        <v>0</v>
      </c>
      <c r="F83" s="21">
        <v>0</v>
      </c>
      <c r="G83" s="21">
        <v>0</v>
      </c>
      <c r="H83" s="21">
        <v>0</v>
      </c>
      <c r="I83" s="21">
        <f>SUM(Sect6116[[#This Row],[District]:[ECSE]])</f>
        <v>24177.71</v>
      </c>
      <c r="J83" s="21">
        <v>0</v>
      </c>
      <c r="K83" s="21">
        <v>0</v>
      </c>
      <c r="L83" s="21">
        <v>0</v>
      </c>
      <c r="M83" s="21">
        <f>Sect6116[[#This Row],[Hospital]]</f>
        <v>0</v>
      </c>
      <c r="N83" s="21">
        <f>Sect6116[[#This Row],[ECSE]]</f>
        <v>0</v>
      </c>
      <c r="O83" s="27">
        <f>Sect6116[[#This Row],[Gross Total]]-SUM(Sect6116[[#This Row],[Regional Award sent to State Programs]:[ECSE sent to State Programs]])</f>
        <v>24177.71</v>
      </c>
    </row>
    <row r="84" spans="1:15" x14ac:dyDescent="0.3">
      <c r="A84" s="25">
        <v>2215</v>
      </c>
      <c r="B84" t="s">
        <v>143</v>
      </c>
      <c r="C84" s="21">
        <v>72685.240214096732</v>
      </c>
      <c r="D84" s="21">
        <v>9691.3653618795652</v>
      </c>
      <c r="E84" s="21">
        <v>0</v>
      </c>
      <c r="F84" s="21">
        <v>0</v>
      </c>
      <c r="G84" s="21">
        <v>0</v>
      </c>
      <c r="H84" s="21">
        <v>2422.8413404698913</v>
      </c>
      <c r="I84" s="21">
        <f>SUM(Sect6116[[#This Row],[District]:[ECSE]])</f>
        <v>84799.446916446192</v>
      </c>
      <c r="J84" s="21">
        <v>9691.3653618795652</v>
      </c>
      <c r="K84" s="21">
        <v>0</v>
      </c>
      <c r="L84" s="21">
        <v>0</v>
      </c>
      <c r="M84" s="21">
        <f>Sect6116[[#This Row],[Hospital]]</f>
        <v>0</v>
      </c>
      <c r="N84" s="21">
        <f>Sect6116[[#This Row],[ECSE]]</f>
        <v>2422.8413404698913</v>
      </c>
      <c r="O84" s="27">
        <f>Sect6116[[#This Row],[Gross Total]]-SUM(Sect6116[[#This Row],[Regional Award sent to State Programs]:[ECSE sent to State Programs]])</f>
        <v>72685.240214096732</v>
      </c>
    </row>
    <row r="85" spans="1:15" x14ac:dyDescent="0.3">
      <c r="A85" s="24">
        <v>3997</v>
      </c>
      <c r="B85" t="s">
        <v>218</v>
      </c>
      <c r="C85" s="21">
        <v>30538.649300665409</v>
      </c>
      <c r="D85" s="21">
        <v>6107.7298601330813</v>
      </c>
      <c r="E85" s="21">
        <v>0</v>
      </c>
      <c r="F85" s="21">
        <v>0</v>
      </c>
      <c r="G85" s="21">
        <v>0</v>
      </c>
      <c r="H85" s="21">
        <v>0</v>
      </c>
      <c r="I85" s="21">
        <f>SUM(Sect6116[[#This Row],[District]:[ECSE]])</f>
        <v>36646.379160798489</v>
      </c>
      <c r="J85" s="21">
        <v>6107.7298601330813</v>
      </c>
      <c r="K85" s="21">
        <v>0</v>
      </c>
      <c r="L85" s="21">
        <v>0</v>
      </c>
      <c r="M85" s="21">
        <f>Sect6116[[#This Row],[Hospital]]</f>
        <v>0</v>
      </c>
      <c r="N85" s="21">
        <f>Sect6116[[#This Row],[ECSE]]</f>
        <v>0</v>
      </c>
      <c r="O85" s="27">
        <f>Sect6116[[#This Row],[Gross Total]]-SUM(Sect6116[[#This Row],[Regional Award sent to State Programs]:[ECSE sent to State Programs]])</f>
        <v>30538.649300665409</v>
      </c>
    </row>
    <row r="86" spans="1:15" x14ac:dyDescent="0.3">
      <c r="A86" s="25">
        <v>2053</v>
      </c>
      <c r="B86" t="s">
        <v>72</v>
      </c>
      <c r="C86" s="21">
        <v>654438.72691871459</v>
      </c>
      <c r="D86" s="21">
        <v>113956.99224952741</v>
      </c>
      <c r="E86" s="21">
        <v>1627.9570321361059</v>
      </c>
      <c r="F86" s="21">
        <v>0</v>
      </c>
      <c r="G86" s="21">
        <v>0</v>
      </c>
      <c r="H86" s="21">
        <v>91165.593799621929</v>
      </c>
      <c r="I86" s="21">
        <f>SUM(Sect6116[[#This Row],[District]:[ECSE]])</f>
        <v>861189.27</v>
      </c>
      <c r="J86" s="21">
        <v>113956.99224952741</v>
      </c>
      <c r="K86" s="21">
        <v>1627.9570321361059</v>
      </c>
      <c r="L86" s="21">
        <v>0</v>
      </c>
      <c r="M86" s="21">
        <f>Sect6116[[#This Row],[Hospital]]</f>
        <v>0</v>
      </c>
      <c r="N86" s="21">
        <f>Sect6116[[#This Row],[ECSE]]</f>
        <v>91165.593799621929</v>
      </c>
      <c r="O86" s="27">
        <f>Sect6116[[#This Row],[Gross Total]]-SUM(Sect6116[[#This Row],[Regional Award sent to State Programs]:[ECSE sent to State Programs]])</f>
        <v>654438.72691871459</v>
      </c>
    </row>
    <row r="87" spans="1:15" x14ac:dyDescent="0.3">
      <c r="A87" s="24">
        <v>2140</v>
      </c>
      <c r="B87" t="s">
        <v>113</v>
      </c>
      <c r="C87" s="21">
        <v>158563.69517241378</v>
      </c>
      <c r="D87" s="21">
        <v>45046.504310344826</v>
      </c>
      <c r="E87" s="21">
        <v>0</v>
      </c>
      <c r="F87" s="21">
        <v>0</v>
      </c>
      <c r="G87" s="21">
        <v>0</v>
      </c>
      <c r="H87" s="21">
        <v>5405.5805172413793</v>
      </c>
      <c r="I87" s="21">
        <f>SUM(Sect6116[[#This Row],[District]:[ECSE]])</f>
        <v>209015.77999999997</v>
      </c>
      <c r="J87" s="21">
        <v>45046.504310344826</v>
      </c>
      <c r="K87" s="21">
        <v>0</v>
      </c>
      <c r="L87" s="21">
        <v>0</v>
      </c>
      <c r="M87" s="21">
        <f>Sect6116[[#This Row],[Hospital]]</f>
        <v>0</v>
      </c>
      <c r="N87" s="21">
        <f>Sect6116[[#This Row],[ECSE]]</f>
        <v>5405.5805172413793</v>
      </c>
      <c r="O87" s="27">
        <f>Sect6116[[#This Row],[Gross Total]]-SUM(Sect6116[[#This Row],[Regional Award sent to State Programs]:[ECSE sent to State Programs]])</f>
        <v>158563.69517241378</v>
      </c>
    </row>
    <row r="88" spans="1:15" x14ac:dyDescent="0.3">
      <c r="A88" s="25">
        <v>1934</v>
      </c>
      <c r="B88" t="s">
        <v>17</v>
      </c>
      <c r="C88" s="21">
        <v>26909.136842105265</v>
      </c>
      <c r="D88" s="21">
        <v>5045.4631578947365</v>
      </c>
      <c r="E88" s="21">
        <v>0</v>
      </c>
      <c r="F88" s="21">
        <v>0</v>
      </c>
      <c r="G88" s="21">
        <v>0</v>
      </c>
      <c r="H88" s="21">
        <v>0</v>
      </c>
      <c r="I88" s="21">
        <f>SUM(Sect6116[[#This Row],[District]:[ECSE]])</f>
        <v>31954.600000000002</v>
      </c>
      <c r="J88" s="21">
        <v>5045.4631578947365</v>
      </c>
      <c r="K88" s="21">
        <v>0</v>
      </c>
      <c r="L88" s="21">
        <v>0</v>
      </c>
      <c r="M88" s="21">
        <f>Sect6116[[#This Row],[Hospital]]</f>
        <v>0</v>
      </c>
      <c r="N88" s="21">
        <f>Sect6116[[#This Row],[ECSE]]</f>
        <v>0</v>
      </c>
      <c r="O88" s="27">
        <f>Sect6116[[#This Row],[Gross Total]]-SUM(Sect6116[[#This Row],[Regional Award sent to State Programs]:[ECSE sent to State Programs]])</f>
        <v>26909.136842105265</v>
      </c>
    </row>
    <row r="89" spans="1:15" x14ac:dyDescent="0.3">
      <c r="A89" s="24">
        <v>2008</v>
      </c>
      <c r="B89" t="s">
        <v>46</v>
      </c>
      <c r="C89" s="21">
        <v>190232.12084210527</v>
      </c>
      <c r="D89" s="21">
        <v>16043.672842105261</v>
      </c>
      <c r="E89" s="21">
        <v>2291.9532631578945</v>
      </c>
      <c r="F89" s="21">
        <v>0</v>
      </c>
      <c r="G89" s="21">
        <v>0</v>
      </c>
      <c r="H89" s="21">
        <v>9167.8130526315781</v>
      </c>
      <c r="I89" s="21">
        <f>SUM(Sect6116[[#This Row],[District]:[ECSE]])</f>
        <v>217735.56</v>
      </c>
      <c r="J89" s="21">
        <v>16043.672842105261</v>
      </c>
      <c r="K89" s="21">
        <v>2291.9532631578945</v>
      </c>
      <c r="L89" s="21">
        <v>0</v>
      </c>
      <c r="M89" s="21">
        <f>Sect6116[[#This Row],[Hospital]]</f>
        <v>0</v>
      </c>
      <c r="N89" s="21">
        <f>Sect6116[[#This Row],[ECSE]]</f>
        <v>9167.8130526315781</v>
      </c>
      <c r="O89" s="27">
        <f>Sect6116[[#This Row],[Gross Total]]-SUM(Sect6116[[#This Row],[Regional Award sent to State Programs]:[ECSE sent to State Programs]])</f>
        <v>190232.12084210527</v>
      </c>
    </row>
    <row r="90" spans="1:15" x14ac:dyDescent="0.3">
      <c r="A90" s="25">
        <v>2107</v>
      </c>
      <c r="B90" t="s">
        <v>101</v>
      </c>
      <c r="C90" s="21">
        <v>20220.310000000001</v>
      </c>
      <c r="D90" s="21">
        <v>0</v>
      </c>
      <c r="E90" s="21">
        <v>0</v>
      </c>
      <c r="F90" s="21">
        <v>0</v>
      </c>
      <c r="G90" s="21">
        <v>0</v>
      </c>
      <c r="H90" s="21">
        <v>0</v>
      </c>
      <c r="I90" s="21">
        <f>SUM(Sect6116[[#This Row],[District]:[ECSE]])</f>
        <v>20220.310000000001</v>
      </c>
      <c r="J90" s="21">
        <v>0</v>
      </c>
      <c r="K90" s="21">
        <v>0</v>
      </c>
      <c r="L90" s="21">
        <v>0</v>
      </c>
      <c r="M90" s="21">
        <f>Sect6116[[#This Row],[Hospital]]</f>
        <v>0</v>
      </c>
      <c r="N90" s="21">
        <f>Sect6116[[#This Row],[ECSE]]</f>
        <v>0</v>
      </c>
      <c r="O90" s="27">
        <f>Sect6116[[#This Row],[Gross Total]]-SUM(Sect6116[[#This Row],[Regional Award sent to State Programs]:[ECSE sent to State Programs]])</f>
        <v>20220.310000000001</v>
      </c>
    </row>
    <row r="91" spans="1:15" x14ac:dyDescent="0.3">
      <c r="A91" s="24">
        <v>2219</v>
      </c>
      <c r="B91" t="s">
        <v>146</v>
      </c>
      <c r="C91" s="21">
        <v>76514.907161458323</v>
      </c>
      <c r="D91" s="21">
        <v>4637.2671006944438</v>
      </c>
      <c r="E91" s="21">
        <v>0</v>
      </c>
      <c r="F91" s="21">
        <v>0</v>
      </c>
      <c r="G91" s="21">
        <v>0</v>
      </c>
      <c r="H91" s="21">
        <v>2318.6335503472219</v>
      </c>
      <c r="I91" s="21">
        <f>SUM(Sect6116[[#This Row],[District]:[ECSE]])</f>
        <v>83470.807812499988</v>
      </c>
      <c r="J91" s="21">
        <v>4637.2671006944438</v>
      </c>
      <c r="K91" s="21">
        <v>0</v>
      </c>
      <c r="L91" s="21">
        <v>0</v>
      </c>
      <c r="M91" s="21">
        <f>Sect6116[[#This Row],[Hospital]]</f>
        <v>0</v>
      </c>
      <c r="N91" s="21">
        <f>Sect6116[[#This Row],[ECSE]]</f>
        <v>2318.6335503472219</v>
      </c>
      <c r="O91" s="27">
        <f>Sect6116[[#This Row],[Gross Total]]-SUM(Sect6116[[#This Row],[Regional Award sent to State Programs]:[ECSE sent to State Programs]])</f>
        <v>76514.907161458323</v>
      </c>
    </row>
    <row r="92" spans="1:15" x14ac:dyDescent="0.3">
      <c r="A92" s="25">
        <v>2091</v>
      </c>
      <c r="B92" t="s">
        <v>88</v>
      </c>
      <c r="C92" s="21">
        <v>384013.68951345771</v>
      </c>
      <c r="D92" s="21">
        <v>58471.220213983266</v>
      </c>
      <c r="E92" s="21">
        <v>0</v>
      </c>
      <c r="F92" s="21">
        <v>0</v>
      </c>
      <c r="G92" s="21">
        <v>0</v>
      </c>
      <c r="H92" s="21">
        <v>85336.375447435043</v>
      </c>
      <c r="I92" s="21">
        <f>SUM(Sect6116[[#This Row],[District]:[ECSE]])</f>
        <v>527821.28517487599</v>
      </c>
      <c r="J92" s="21">
        <v>58471.220213983266</v>
      </c>
      <c r="K92" s="21">
        <v>0</v>
      </c>
      <c r="L92" s="21">
        <v>0</v>
      </c>
      <c r="M92" s="21">
        <f>Sect6116[[#This Row],[Hospital]]</f>
        <v>0</v>
      </c>
      <c r="N92" s="21">
        <f>Sect6116[[#This Row],[ECSE]]</f>
        <v>85336.375447435043</v>
      </c>
      <c r="O92" s="27">
        <f>Sect6116[[#This Row],[Gross Total]]-SUM(Sect6116[[#This Row],[Regional Award sent to State Programs]:[ECSE sent to State Programs]])</f>
        <v>384013.68951345771</v>
      </c>
    </row>
    <row r="93" spans="1:15" x14ac:dyDescent="0.3">
      <c r="A93" s="24">
        <v>2109</v>
      </c>
      <c r="B93" t="s">
        <v>102</v>
      </c>
      <c r="C93" s="21">
        <v>1305.6766666666667</v>
      </c>
      <c r="D93" s="21">
        <v>0</v>
      </c>
      <c r="E93" s="21">
        <v>0</v>
      </c>
      <c r="F93" s="21">
        <v>0</v>
      </c>
      <c r="G93" s="21">
        <v>0</v>
      </c>
      <c r="H93" s="21">
        <v>0</v>
      </c>
      <c r="I93" s="21">
        <f>SUM(Sect6116[[#This Row],[District]:[ECSE]])</f>
        <v>1305.6766666666667</v>
      </c>
      <c r="J93" s="21">
        <v>0</v>
      </c>
      <c r="K93" s="21">
        <v>0</v>
      </c>
      <c r="L93" s="21">
        <v>0</v>
      </c>
      <c r="M93" s="21">
        <f>Sect6116[[#This Row],[Hospital]]</f>
        <v>0</v>
      </c>
      <c r="N93" s="21">
        <f>Sect6116[[#This Row],[ECSE]]</f>
        <v>0</v>
      </c>
      <c r="O93" s="27">
        <f>Sect6116[[#This Row],[Gross Total]]-SUM(Sect6116[[#This Row],[Regional Award sent to State Programs]:[ECSE sent to State Programs]])</f>
        <v>1305.6766666666667</v>
      </c>
    </row>
    <row r="94" spans="1:15" x14ac:dyDescent="0.3">
      <c r="A94" s="25">
        <v>2057</v>
      </c>
      <c r="B94" t="s">
        <v>74</v>
      </c>
      <c r="C94" s="21">
        <v>1682818.974819537</v>
      </c>
      <c r="D94" s="21">
        <v>261377.4438358245</v>
      </c>
      <c r="E94" s="21">
        <v>6453.7640453290005</v>
      </c>
      <c r="F94" s="21">
        <v>0</v>
      </c>
      <c r="G94" s="21">
        <v>0</v>
      </c>
      <c r="H94" s="21">
        <v>143596.25000857026</v>
      </c>
      <c r="I94" s="21">
        <f>SUM(Sect6116[[#This Row],[District]:[ECSE]])</f>
        <v>2094246.4327092608</v>
      </c>
      <c r="J94" s="21">
        <v>261377.4438358245</v>
      </c>
      <c r="K94" s="21">
        <v>6453.7640453290005</v>
      </c>
      <c r="L94" s="21">
        <v>0</v>
      </c>
      <c r="M94" s="21">
        <f>Sect6116[[#This Row],[Hospital]]</f>
        <v>0</v>
      </c>
      <c r="N94" s="21">
        <f>Sect6116[[#This Row],[ECSE]]</f>
        <v>143596.25000857026</v>
      </c>
      <c r="O94" s="27">
        <f>Sect6116[[#This Row],[Gross Total]]-SUM(Sect6116[[#This Row],[Regional Award sent to State Programs]:[ECSE sent to State Programs]])</f>
        <v>1682818.974819537</v>
      </c>
    </row>
    <row r="95" spans="1:15" x14ac:dyDescent="0.3">
      <c r="A95" s="24">
        <v>2056</v>
      </c>
      <c r="B95" t="s">
        <v>219</v>
      </c>
      <c r="C95" s="21">
        <v>655249.01439653803</v>
      </c>
      <c r="D95" s="21">
        <v>157106.48883191848</v>
      </c>
      <c r="E95" s="21">
        <v>0</v>
      </c>
      <c r="F95" s="21">
        <v>9579.663953165762</v>
      </c>
      <c r="G95" s="21">
        <v>0</v>
      </c>
      <c r="H95" s="21">
        <v>126451.56418178805</v>
      </c>
      <c r="I95" s="21">
        <f>SUM(Sect6116[[#This Row],[District]:[ECSE]])</f>
        <v>948386.73136341025</v>
      </c>
      <c r="J95" s="21">
        <v>157106.48883191848</v>
      </c>
      <c r="K95" s="21">
        <v>0</v>
      </c>
      <c r="L95" s="21">
        <v>9579.663953165762</v>
      </c>
      <c r="M95" s="21">
        <f>Sect6116[[#This Row],[Hospital]]</f>
        <v>0</v>
      </c>
      <c r="N95" s="21">
        <f>Sect6116[[#This Row],[ECSE]]</f>
        <v>126451.56418178805</v>
      </c>
      <c r="O95" s="27">
        <f>Sect6116[[#This Row],[Gross Total]]-SUM(Sect6116[[#This Row],[Regional Award sent to State Programs]:[ECSE sent to State Programs]])</f>
        <v>655249.01439653803</v>
      </c>
    </row>
    <row r="96" spans="1:15" x14ac:dyDescent="0.3">
      <c r="A96" s="25">
        <v>2262</v>
      </c>
      <c r="B96" t="s">
        <v>167</v>
      </c>
      <c r="C96" s="21">
        <v>137862.96</v>
      </c>
      <c r="D96" s="21">
        <v>16849.917333333335</v>
      </c>
      <c r="E96" s="21">
        <v>0</v>
      </c>
      <c r="F96" s="21">
        <v>0</v>
      </c>
      <c r="G96" s="21">
        <v>0</v>
      </c>
      <c r="H96" s="21">
        <v>6127.242666666667</v>
      </c>
      <c r="I96" s="21">
        <f>SUM(Sect6116[[#This Row],[District]:[ECSE]])</f>
        <v>160840.12</v>
      </c>
      <c r="J96" s="21">
        <v>16849.917333333335</v>
      </c>
      <c r="K96" s="21">
        <v>0</v>
      </c>
      <c r="L96" s="21">
        <v>0</v>
      </c>
      <c r="M96" s="21">
        <f>Sect6116[[#This Row],[Hospital]]</f>
        <v>0</v>
      </c>
      <c r="N96" s="21">
        <f>Sect6116[[#This Row],[ECSE]]</f>
        <v>6127.242666666667</v>
      </c>
      <c r="O96" s="27">
        <f>Sect6116[[#This Row],[Gross Total]]-SUM(Sect6116[[#This Row],[Regional Award sent to State Programs]:[ECSE sent to State Programs]])</f>
        <v>137862.96</v>
      </c>
    </row>
    <row r="97" spans="1:15" x14ac:dyDescent="0.3">
      <c r="A97" s="24">
        <v>2212</v>
      </c>
      <c r="B97" t="s">
        <v>140</v>
      </c>
      <c r="C97" s="21">
        <v>564039.66744409467</v>
      </c>
      <c r="D97" s="21">
        <v>102705.73048982023</v>
      </c>
      <c r="E97" s="21">
        <v>0</v>
      </c>
      <c r="F97" s="21">
        <v>11785.903498831829</v>
      </c>
      <c r="G97" s="21">
        <v>0</v>
      </c>
      <c r="H97" s="21">
        <v>33674.009996662367</v>
      </c>
      <c r="I97" s="21">
        <f>SUM(Sect6116[[#This Row],[District]:[ECSE]])</f>
        <v>712205.31142940908</v>
      </c>
      <c r="J97" s="21">
        <v>102705.73048982023</v>
      </c>
      <c r="K97" s="21">
        <v>0</v>
      </c>
      <c r="L97" s="21">
        <v>11785.903498831829</v>
      </c>
      <c r="M97" s="21">
        <f>Sect6116[[#This Row],[Hospital]]</f>
        <v>0</v>
      </c>
      <c r="N97" s="21">
        <f>Sect6116[[#This Row],[ECSE]]</f>
        <v>33674.009996662367</v>
      </c>
      <c r="O97" s="27">
        <f>Sect6116[[#This Row],[Gross Total]]-SUM(Sect6116[[#This Row],[Regional Award sent to State Programs]:[ECSE sent to State Programs]])</f>
        <v>564039.66744409467</v>
      </c>
    </row>
    <row r="98" spans="1:15" x14ac:dyDescent="0.3">
      <c r="A98" s="25">
        <v>2059</v>
      </c>
      <c r="B98" t="s">
        <v>75</v>
      </c>
      <c r="C98" s="21">
        <v>176957.43152542372</v>
      </c>
      <c r="D98" s="21">
        <v>20818.521355932204</v>
      </c>
      <c r="E98" s="21">
        <v>0</v>
      </c>
      <c r="F98" s="21">
        <v>0</v>
      </c>
      <c r="G98" s="21">
        <v>0</v>
      </c>
      <c r="H98" s="21">
        <v>6939.5071186440673</v>
      </c>
      <c r="I98" s="21">
        <f>SUM(Sect6116[[#This Row],[District]:[ECSE]])</f>
        <v>204715.46</v>
      </c>
      <c r="J98" s="21">
        <v>20818.521355932204</v>
      </c>
      <c r="K98" s="21">
        <v>0</v>
      </c>
      <c r="L98" s="21">
        <v>0</v>
      </c>
      <c r="M98" s="21">
        <f>Sect6116[[#This Row],[Hospital]]</f>
        <v>0</v>
      </c>
      <c r="N98" s="21">
        <f>Sect6116[[#This Row],[ECSE]]</f>
        <v>6939.5071186440673</v>
      </c>
      <c r="O98" s="27">
        <f>Sect6116[[#This Row],[Gross Total]]-SUM(Sect6116[[#This Row],[Regional Award sent to State Programs]:[ECSE sent to State Programs]])</f>
        <v>176957.43152542372</v>
      </c>
    </row>
    <row r="99" spans="1:15" x14ac:dyDescent="0.3">
      <c r="A99" s="24">
        <v>1923</v>
      </c>
      <c r="B99" t="s">
        <v>8</v>
      </c>
      <c r="C99" s="21">
        <v>979385.92599867459</v>
      </c>
      <c r="D99" s="21">
        <v>303014.43014323636</v>
      </c>
      <c r="E99" s="21">
        <v>0</v>
      </c>
      <c r="F99" s="21">
        <v>0</v>
      </c>
      <c r="G99" s="21">
        <v>0</v>
      </c>
      <c r="H99" s="21">
        <v>58167.948643567688</v>
      </c>
      <c r="I99" s="21">
        <f>SUM(Sect6116[[#This Row],[District]:[ECSE]])</f>
        <v>1340568.3047854786</v>
      </c>
      <c r="J99" s="21">
        <v>303014.43014323636</v>
      </c>
      <c r="K99" s="21">
        <v>0</v>
      </c>
      <c r="L99" s="21">
        <v>0</v>
      </c>
      <c r="M99" s="21">
        <f>Sect6116[[#This Row],[Hospital]]</f>
        <v>0</v>
      </c>
      <c r="N99" s="21">
        <f>Sect6116[[#This Row],[ECSE]]</f>
        <v>58167.948643567688</v>
      </c>
      <c r="O99" s="27">
        <f>Sect6116[[#This Row],[Gross Total]]-SUM(Sect6116[[#This Row],[Regional Award sent to State Programs]:[ECSE sent to State Programs]])</f>
        <v>979385.92599867459</v>
      </c>
    </row>
    <row r="100" spans="1:15" x14ac:dyDescent="0.3">
      <c r="A100" s="25">
        <v>2101</v>
      </c>
      <c r="B100" t="s">
        <v>96</v>
      </c>
      <c r="C100" s="21">
        <v>1020863.519217278</v>
      </c>
      <c r="D100" s="21">
        <v>162266.88654225253</v>
      </c>
      <c r="E100" s="21">
        <v>0</v>
      </c>
      <c r="F100" s="21">
        <v>0</v>
      </c>
      <c r="G100" s="21">
        <v>0</v>
      </c>
      <c r="H100" s="21">
        <v>116580.09324394842</v>
      </c>
      <c r="I100" s="21">
        <f>SUM(Sect6116[[#This Row],[District]:[ECSE]])</f>
        <v>1299710.499003479</v>
      </c>
      <c r="J100" s="21">
        <v>162266.88654225253</v>
      </c>
      <c r="K100" s="21">
        <v>0</v>
      </c>
      <c r="L100" s="21">
        <v>0</v>
      </c>
      <c r="M100" s="21">
        <f>Sect6116[[#This Row],[Hospital]]</f>
        <v>0</v>
      </c>
      <c r="N100" s="21">
        <f>Sect6116[[#This Row],[ECSE]]</f>
        <v>116580.09324394842</v>
      </c>
      <c r="O100" s="27">
        <f>Sect6116[[#This Row],[Gross Total]]-SUM(Sect6116[[#This Row],[Regional Award sent to State Programs]:[ECSE sent to State Programs]])</f>
        <v>1020863.5192172781</v>
      </c>
    </row>
    <row r="101" spans="1:15" x14ac:dyDescent="0.3">
      <c r="A101" s="24">
        <v>2097</v>
      </c>
      <c r="B101" t="s">
        <v>94</v>
      </c>
      <c r="C101" s="21">
        <v>1024389.4931982682</v>
      </c>
      <c r="D101" s="21">
        <v>338509.33079735161</v>
      </c>
      <c r="E101" s="21">
        <v>3544.6003224853571</v>
      </c>
      <c r="F101" s="21">
        <v>8861.5008062133929</v>
      </c>
      <c r="G101" s="21">
        <v>0</v>
      </c>
      <c r="H101" s="21">
        <v>129377.91177071554</v>
      </c>
      <c r="I101" s="21">
        <f>SUM(Sect6116[[#This Row],[District]:[ECSE]])</f>
        <v>1504682.8368950342</v>
      </c>
      <c r="J101" s="21">
        <v>338509.33079735161</v>
      </c>
      <c r="K101" s="21">
        <v>3544.6003224853571</v>
      </c>
      <c r="L101" s="21">
        <v>8861.5008062133929</v>
      </c>
      <c r="M101" s="21">
        <f>Sect6116[[#This Row],[Hospital]]</f>
        <v>0</v>
      </c>
      <c r="N101" s="21">
        <f>Sect6116[[#This Row],[ECSE]]</f>
        <v>129377.91177071554</v>
      </c>
      <c r="O101" s="27">
        <f>Sect6116[[#This Row],[Gross Total]]-SUM(Sect6116[[#This Row],[Regional Award sent to State Programs]:[ECSE sent to State Programs]])</f>
        <v>1024389.4931982682</v>
      </c>
    </row>
    <row r="102" spans="1:15" x14ac:dyDescent="0.3">
      <c r="A102" s="25">
        <v>2012</v>
      </c>
      <c r="B102" t="s">
        <v>50</v>
      </c>
      <c r="C102" s="21">
        <v>6411.4133333333339</v>
      </c>
      <c r="D102" s="21">
        <v>0</v>
      </c>
      <c r="E102" s="21">
        <v>0</v>
      </c>
      <c r="F102" s="21">
        <v>0</v>
      </c>
      <c r="G102" s="21">
        <v>0</v>
      </c>
      <c r="H102" s="21">
        <v>3205.7066666666669</v>
      </c>
      <c r="I102" s="21">
        <f>SUM(Sect6116[[#This Row],[District]:[ECSE]])</f>
        <v>9617.1200000000008</v>
      </c>
      <c r="J102" s="21">
        <v>0</v>
      </c>
      <c r="K102" s="21">
        <v>0</v>
      </c>
      <c r="L102" s="21">
        <v>0</v>
      </c>
      <c r="M102" s="21">
        <f>Sect6116[[#This Row],[Hospital]]</f>
        <v>0</v>
      </c>
      <c r="N102" s="21">
        <f>Sect6116[[#This Row],[ECSE]]</f>
        <v>3205.7066666666669</v>
      </c>
      <c r="O102" s="27">
        <f>Sect6116[[#This Row],[Gross Total]]-SUM(Sect6116[[#This Row],[Regional Award sent to State Programs]:[ECSE sent to State Programs]])</f>
        <v>6411.4133333333339</v>
      </c>
    </row>
    <row r="103" spans="1:15" x14ac:dyDescent="0.3">
      <c r="A103" s="24">
        <v>2092</v>
      </c>
      <c r="B103" t="s">
        <v>89</v>
      </c>
      <c r="C103" s="21">
        <v>127975.3896062992</v>
      </c>
      <c r="D103" s="21">
        <v>25867.365984251966</v>
      </c>
      <c r="E103" s="21">
        <v>0</v>
      </c>
      <c r="F103" s="21">
        <v>8168.6418897637786</v>
      </c>
      <c r="G103" s="21">
        <v>0</v>
      </c>
      <c r="H103" s="21">
        <v>10891.522519685039</v>
      </c>
      <c r="I103" s="21">
        <f>SUM(Sect6116[[#This Row],[District]:[ECSE]])</f>
        <v>172902.91999999998</v>
      </c>
      <c r="J103" s="21">
        <v>25867.365984251966</v>
      </c>
      <c r="K103" s="21">
        <v>0</v>
      </c>
      <c r="L103" s="21">
        <v>8168.6418897637786</v>
      </c>
      <c r="M103" s="21">
        <f>Sect6116[[#This Row],[Hospital]]</f>
        <v>0</v>
      </c>
      <c r="N103" s="21">
        <f>Sect6116[[#This Row],[ECSE]]</f>
        <v>10891.522519685039</v>
      </c>
      <c r="O103" s="27">
        <f>Sect6116[[#This Row],[Gross Total]]-SUM(Sect6116[[#This Row],[Regional Award sent to State Programs]:[ECSE sent to State Programs]])</f>
        <v>127975.3896062992</v>
      </c>
    </row>
    <row r="104" spans="1:15" x14ac:dyDescent="0.3">
      <c r="A104" s="25">
        <v>2112</v>
      </c>
      <c r="B104" t="s">
        <v>105</v>
      </c>
      <c r="C104" s="21">
        <v>407.23</v>
      </c>
      <c r="D104" s="21">
        <v>0</v>
      </c>
      <c r="E104" s="21">
        <v>0</v>
      </c>
      <c r="F104" s="21">
        <v>0</v>
      </c>
      <c r="G104" s="21">
        <v>0</v>
      </c>
      <c r="H104" s="21">
        <v>0</v>
      </c>
      <c r="I104" s="21">
        <f>SUM(Sect6116[[#This Row],[District]:[ECSE]])</f>
        <v>407.23</v>
      </c>
      <c r="J104" s="21">
        <v>0</v>
      </c>
      <c r="K104" s="21">
        <v>0</v>
      </c>
      <c r="L104" s="21">
        <v>0</v>
      </c>
      <c r="M104" s="21">
        <f>Sect6116[[#This Row],[Hospital]]</f>
        <v>0</v>
      </c>
      <c r="N104" s="21">
        <f>Sect6116[[#This Row],[ECSE]]</f>
        <v>0</v>
      </c>
      <c r="O104" s="27">
        <f>Sect6116[[#This Row],[Gross Total]]-SUM(Sect6116[[#This Row],[Regional Award sent to State Programs]:[ECSE sent to State Programs]])</f>
        <v>407.23</v>
      </c>
    </row>
    <row r="105" spans="1:15" x14ac:dyDescent="0.3">
      <c r="A105" s="24">
        <v>2085</v>
      </c>
      <c r="B105" t="s">
        <v>84</v>
      </c>
      <c r="C105" s="21">
        <v>63150.993214285714</v>
      </c>
      <c r="D105" s="21">
        <v>2745.6953571428571</v>
      </c>
      <c r="E105" s="21">
        <v>0</v>
      </c>
      <c r="F105" s="21">
        <v>0</v>
      </c>
      <c r="G105" s="21">
        <v>0</v>
      </c>
      <c r="H105" s="21">
        <v>10982.781428571428</v>
      </c>
      <c r="I105" s="21">
        <f>SUM(Sect6116[[#This Row],[District]:[ECSE]])</f>
        <v>76879.47</v>
      </c>
      <c r="J105" s="21">
        <v>2745.6953571428571</v>
      </c>
      <c r="K105" s="21">
        <v>0</v>
      </c>
      <c r="L105" s="21">
        <v>0</v>
      </c>
      <c r="M105" s="21">
        <f>Sect6116[[#This Row],[Hospital]]</f>
        <v>0</v>
      </c>
      <c r="N105" s="21">
        <f>Sect6116[[#This Row],[ECSE]]</f>
        <v>10982.781428571428</v>
      </c>
      <c r="O105" s="27">
        <f>Sect6116[[#This Row],[Gross Total]]-SUM(Sect6116[[#This Row],[Regional Award sent to State Programs]:[ECSE sent to State Programs]])</f>
        <v>63150.993214285714</v>
      </c>
    </row>
    <row r="106" spans="1:15" x14ac:dyDescent="0.3">
      <c r="A106" s="25">
        <v>2094</v>
      </c>
      <c r="B106" t="s">
        <v>91</v>
      </c>
      <c r="C106" s="21">
        <v>137194.62924731185</v>
      </c>
      <c r="D106" s="21">
        <v>6166.0507526881738</v>
      </c>
      <c r="E106" s="21">
        <v>0</v>
      </c>
      <c r="F106" s="21">
        <v>0</v>
      </c>
      <c r="G106" s="21">
        <v>0</v>
      </c>
      <c r="H106" s="21">
        <v>0</v>
      </c>
      <c r="I106" s="21">
        <f>SUM(Sect6116[[#This Row],[District]:[ECSE]])</f>
        <v>143360.68000000002</v>
      </c>
      <c r="J106" s="21">
        <v>6166.0507526881738</v>
      </c>
      <c r="K106" s="21">
        <v>0</v>
      </c>
      <c r="L106" s="21">
        <v>0</v>
      </c>
      <c r="M106" s="21">
        <f>Sect6116[[#This Row],[Hospital]]</f>
        <v>0</v>
      </c>
      <c r="N106" s="21">
        <f>Sect6116[[#This Row],[ECSE]]</f>
        <v>0</v>
      </c>
      <c r="O106" s="27">
        <f>Sect6116[[#This Row],[Gross Total]]-SUM(Sect6116[[#This Row],[Regional Award sent to State Programs]:[ECSE sent to State Programs]])</f>
        <v>137194.62924731185</v>
      </c>
    </row>
    <row r="107" spans="1:15" x14ac:dyDescent="0.3">
      <c r="A107" s="24">
        <v>2090</v>
      </c>
      <c r="B107" t="s">
        <v>87</v>
      </c>
      <c r="C107" s="21">
        <v>63679.308000000005</v>
      </c>
      <c r="D107" s="21">
        <v>1929.6760000000004</v>
      </c>
      <c r="E107" s="21">
        <v>0</v>
      </c>
      <c r="F107" s="21">
        <v>0</v>
      </c>
      <c r="G107" s="21">
        <v>0</v>
      </c>
      <c r="H107" s="21">
        <v>11578.056</v>
      </c>
      <c r="I107" s="21">
        <f>SUM(Sect6116[[#This Row],[District]:[ECSE]])</f>
        <v>77187.040000000008</v>
      </c>
      <c r="J107" s="21">
        <v>1929.6760000000004</v>
      </c>
      <c r="K107" s="21">
        <v>0</v>
      </c>
      <c r="L107" s="21">
        <v>0</v>
      </c>
      <c r="M107" s="21">
        <f>Sect6116[[#This Row],[Hospital]]</f>
        <v>0</v>
      </c>
      <c r="N107" s="21">
        <f>Sect6116[[#This Row],[ECSE]]</f>
        <v>11578.056</v>
      </c>
      <c r="O107" s="27">
        <f>Sect6116[[#This Row],[Gross Total]]-SUM(Sect6116[[#This Row],[Regional Award sent to State Programs]:[ECSE sent to State Programs]])</f>
        <v>63679.308000000005</v>
      </c>
    </row>
    <row r="108" spans="1:15" x14ac:dyDescent="0.3">
      <c r="A108" s="25">
        <v>2256</v>
      </c>
      <c r="B108" t="s">
        <v>165</v>
      </c>
      <c r="C108" s="21">
        <v>1474835.2792431575</v>
      </c>
      <c r="D108" s="21">
        <v>93236.713055601896</v>
      </c>
      <c r="E108" s="21">
        <v>0</v>
      </c>
      <c r="F108" s="21">
        <v>0</v>
      </c>
      <c r="G108" s="21">
        <v>0</v>
      </c>
      <c r="H108" s="21">
        <v>64418.092656597677</v>
      </c>
      <c r="I108" s="21">
        <f>SUM(Sect6116[[#This Row],[District]:[ECSE]])</f>
        <v>1632490.084955357</v>
      </c>
      <c r="J108" s="21">
        <v>93236.713055601896</v>
      </c>
      <c r="K108" s="21">
        <v>0</v>
      </c>
      <c r="L108" s="21">
        <v>0</v>
      </c>
      <c r="M108" s="21">
        <f>Sect6116[[#This Row],[Hospital]]</f>
        <v>0</v>
      </c>
      <c r="N108" s="21">
        <f>Sect6116[[#This Row],[ECSE]]</f>
        <v>64418.092656597677</v>
      </c>
      <c r="O108" s="27">
        <f>Sect6116[[#This Row],[Gross Total]]-SUM(Sect6116[[#This Row],[Regional Award sent to State Programs]:[ECSE sent to State Programs]])</f>
        <v>1474835.2792431575</v>
      </c>
    </row>
    <row r="109" spans="1:15" x14ac:dyDescent="0.3">
      <c r="A109" s="24">
        <v>2048</v>
      </c>
      <c r="B109" t="s">
        <v>68</v>
      </c>
      <c r="C109" s="21">
        <v>2073621.947872082</v>
      </c>
      <c r="D109" s="21">
        <v>965741.93216079671</v>
      </c>
      <c r="E109" s="21">
        <v>0</v>
      </c>
      <c r="F109" s="21">
        <v>2656.7866084203483</v>
      </c>
      <c r="G109" s="21">
        <v>0</v>
      </c>
      <c r="H109" s="21">
        <v>168705.94963469214</v>
      </c>
      <c r="I109" s="21">
        <f>SUM(Sect6116[[#This Row],[District]:[ECSE]])</f>
        <v>3210726.6162759913</v>
      </c>
      <c r="J109" s="21">
        <v>965741.93216079671</v>
      </c>
      <c r="K109" s="21">
        <v>0</v>
      </c>
      <c r="L109" s="21">
        <v>2656.7866084203483</v>
      </c>
      <c r="M109" s="21">
        <f>Sect6116[[#This Row],[Hospital]]</f>
        <v>0</v>
      </c>
      <c r="N109" s="21">
        <f>Sect6116[[#This Row],[ECSE]]</f>
        <v>168705.94963469214</v>
      </c>
      <c r="O109" s="27">
        <f>Sect6116[[#This Row],[Gross Total]]-SUM(Sect6116[[#This Row],[Regional Award sent to State Programs]:[ECSE sent to State Programs]])</f>
        <v>2073621.9478720822</v>
      </c>
    </row>
    <row r="110" spans="1:15" x14ac:dyDescent="0.3">
      <c r="A110" s="25">
        <v>2205</v>
      </c>
      <c r="B110" t="s">
        <v>220</v>
      </c>
      <c r="C110" s="21">
        <v>287224.53352907661</v>
      </c>
      <c r="D110" s="21">
        <v>85855.159478800066</v>
      </c>
      <c r="E110" s="21">
        <v>0</v>
      </c>
      <c r="F110" s="21">
        <v>0</v>
      </c>
      <c r="G110" s="21">
        <v>0</v>
      </c>
      <c r="H110" s="21">
        <v>24976.046393832748</v>
      </c>
      <c r="I110" s="21">
        <f>SUM(Sect6116[[#This Row],[District]:[ECSE]])</f>
        <v>398055.73940170946</v>
      </c>
      <c r="J110" s="21">
        <v>85855.159478800066</v>
      </c>
      <c r="K110" s="21">
        <v>0</v>
      </c>
      <c r="L110" s="21">
        <v>0</v>
      </c>
      <c r="M110" s="21">
        <f>Sect6116[[#This Row],[Hospital]]</f>
        <v>0</v>
      </c>
      <c r="N110" s="21">
        <f>Sect6116[[#This Row],[ECSE]]</f>
        <v>24976.046393832748</v>
      </c>
      <c r="O110" s="27">
        <f>Sect6116[[#This Row],[Gross Total]]-SUM(Sect6116[[#This Row],[Regional Award sent to State Programs]:[ECSE sent to State Programs]])</f>
        <v>287224.53352907667</v>
      </c>
    </row>
    <row r="111" spans="1:15" x14ac:dyDescent="0.3">
      <c r="A111" s="24">
        <v>2249</v>
      </c>
      <c r="B111" t="s">
        <v>160</v>
      </c>
      <c r="C111" s="21">
        <v>138173.61280898875</v>
      </c>
      <c r="D111" s="21">
        <v>41351.227191011239</v>
      </c>
      <c r="E111" s="21">
        <v>0</v>
      </c>
      <c r="F111" s="21">
        <v>0</v>
      </c>
      <c r="G111" s="21">
        <v>0</v>
      </c>
      <c r="H111" s="21">
        <v>0</v>
      </c>
      <c r="I111" s="21">
        <f>SUM(Sect6116[[#This Row],[District]:[ECSE]])</f>
        <v>179524.84</v>
      </c>
      <c r="J111" s="21">
        <v>41351.227191011239</v>
      </c>
      <c r="K111" s="21">
        <v>0</v>
      </c>
      <c r="L111" s="21">
        <v>0</v>
      </c>
      <c r="M111" s="21">
        <f>Sect6116[[#This Row],[Hospital]]</f>
        <v>0</v>
      </c>
      <c r="N111" s="21">
        <f>Sect6116[[#This Row],[ECSE]]</f>
        <v>0</v>
      </c>
      <c r="O111" s="27">
        <f>Sect6116[[#This Row],[Gross Total]]-SUM(Sect6116[[#This Row],[Regional Award sent to State Programs]:[ECSE sent to State Programs]])</f>
        <v>138173.61280898875</v>
      </c>
    </row>
    <row r="112" spans="1:15" x14ac:dyDescent="0.3">
      <c r="A112" s="25">
        <v>1925</v>
      </c>
      <c r="B112" t="s">
        <v>10</v>
      </c>
      <c r="C112" s="21">
        <v>534268.07441436406</v>
      </c>
      <c r="D112" s="21">
        <v>144237.66196310654</v>
      </c>
      <c r="E112" s="21">
        <v>0</v>
      </c>
      <c r="F112" s="21">
        <v>0</v>
      </c>
      <c r="G112" s="21">
        <v>0</v>
      </c>
      <c r="H112" s="21">
        <v>33851.696175014804</v>
      </c>
      <c r="I112" s="21">
        <f>SUM(Sect6116[[#This Row],[District]:[ECSE]])</f>
        <v>712357.43255248549</v>
      </c>
      <c r="J112" s="21">
        <v>144237.66196310654</v>
      </c>
      <c r="K112" s="21">
        <v>0</v>
      </c>
      <c r="L112" s="21">
        <v>0</v>
      </c>
      <c r="M112" s="21">
        <f>Sect6116[[#This Row],[Hospital]]</f>
        <v>0</v>
      </c>
      <c r="N112" s="21">
        <f>Sect6116[[#This Row],[ECSE]]</f>
        <v>33851.696175014804</v>
      </c>
      <c r="O112" s="27">
        <f>Sect6116[[#This Row],[Gross Total]]-SUM(Sect6116[[#This Row],[Regional Award sent to State Programs]:[ECSE sent to State Programs]])</f>
        <v>534268.07441436418</v>
      </c>
    </row>
    <row r="113" spans="1:15" x14ac:dyDescent="0.3">
      <c r="A113" s="24">
        <v>1898</v>
      </c>
      <c r="B113" t="s">
        <v>4</v>
      </c>
      <c r="C113" s="21">
        <v>83705.778716666682</v>
      </c>
      <c r="D113" s="21">
        <v>21836.290100000002</v>
      </c>
      <c r="E113" s="21">
        <v>0</v>
      </c>
      <c r="F113" s="21">
        <v>0</v>
      </c>
      <c r="G113" s="21">
        <v>0</v>
      </c>
      <c r="H113" s="21">
        <v>3639.3816833333335</v>
      </c>
      <c r="I113" s="21">
        <f>SUM(Sect6116[[#This Row],[District]:[ECSE]])</f>
        <v>109181.45050000002</v>
      </c>
      <c r="J113" s="21">
        <v>21836.290100000002</v>
      </c>
      <c r="K113" s="21">
        <v>0</v>
      </c>
      <c r="L113" s="21">
        <v>0</v>
      </c>
      <c r="M113" s="21">
        <f>Sect6116[[#This Row],[Hospital]]</f>
        <v>0</v>
      </c>
      <c r="N113" s="21">
        <f>Sect6116[[#This Row],[ECSE]]</f>
        <v>3639.3816833333335</v>
      </c>
      <c r="O113" s="27">
        <f>Sect6116[[#This Row],[Gross Total]]-SUM(Sect6116[[#This Row],[Regional Award sent to State Programs]:[ECSE sent to State Programs]])</f>
        <v>83705.778716666682</v>
      </c>
    </row>
    <row r="114" spans="1:15" x14ac:dyDescent="0.3">
      <c r="A114" s="25">
        <v>2010</v>
      </c>
      <c r="B114" t="s">
        <v>48</v>
      </c>
      <c r="C114" s="21">
        <v>7309.9542857142851</v>
      </c>
      <c r="D114" s="21">
        <v>5482.4657142857141</v>
      </c>
      <c r="E114" s="21">
        <v>0</v>
      </c>
      <c r="F114" s="21">
        <v>0</v>
      </c>
      <c r="G114" s="21">
        <v>0</v>
      </c>
      <c r="H114" s="21">
        <v>0</v>
      </c>
      <c r="I114" s="21">
        <f>SUM(Sect6116[[#This Row],[District]:[ECSE]])</f>
        <v>12792.419999999998</v>
      </c>
      <c r="J114" s="21">
        <v>5482.4657142857141</v>
      </c>
      <c r="K114" s="21">
        <v>0</v>
      </c>
      <c r="L114" s="21">
        <v>0</v>
      </c>
      <c r="M114" s="21">
        <f>Sect6116[[#This Row],[Hospital]]</f>
        <v>0</v>
      </c>
      <c r="N114" s="21">
        <f>Sect6116[[#This Row],[ECSE]]</f>
        <v>0</v>
      </c>
      <c r="O114" s="27">
        <f>Sect6116[[#This Row],[Gross Total]]-SUM(Sect6116[[#This Row],[Regional Award sent to State Programs]:[ECSE sent to State Programs]])</f>
        <v>7309.9542857142842</v>
      </c>
    </row>
    <row r="115" spans="1:15" x14ac:dyDescent="0.3">
      <c r="A115" s="24">
        <v>2147</v>
      </c>
      <c r="B115" t="s">
        <v>120</v>
      </c>
      <c r="C115" s="21">
        <v>441446.54784250713</v>
      </c>
      <c r="D115" s="21">
        <v>83478.674111243337</v>
      </c>
      <c r="E115" s="21">
        <v>0</v>
      </c>
      <c r="F115" s="21">
        <v>0</v>
      </c>
      <c r="G115" s="21">
        <v>0</v>
      </c>
      <c r="H115" s="21">
        <v>59425.49682495289</v>
      </c>
      <c r="I115" s="21">
        <f>SUM(Sect6116[[#This Row],[District]:[ECSE]])</f>
        <v>584350.71877870336</v>
      </c>
      <c r="J115" s="21">
        <v>83478.674111243337</v>
      </c>
      <c r="K115" s="21">
        <v>0</v>
      </c>
      <c r="L115" s="21">
        <v>0</v>
      </c>
      <c r="M115" s="21">
        <f>Sect6116[[#This Row],[Hospital]]</f>
        <v>0</v>
      </c>
      <c r="N115" s="21">
        <f>Sect6116[[#This Row],[ECSE]]</f>
        <v>59425.49682495289</v>
      </c>
      <c r="O115" s="27">
        <f>Sect6116[[#This Row],[Gross Total]]-SUM(Sect6116[[#This Row],[Regional Award sent to State Programs]:[ECSE sent to State Programs]])</f>
        <v>441446.54784250713</v>
      </c>
    </row>
    <row r="116" spans="1:15" x14ac:dyDescent="0.3">
      <c r="A116" s="25">
        <v>2145</v>
      </c>
      <c r="B116" t="s">
        <v>118</v>
      </c>
      <c r="C116" s="21">
        <v>171093.17709090907</v>
      </c>
      <c r="D116" s="21">
        <v>23661.822363636362</v>
      </c>
      <c r="E116" s="21">
        <v>0</v>
      </c>
      <c r="F116" s="21">
        <v>0</v>
      </c>
      <c r="G116" s="21">
        <v>0</v>
      </c>
      <c r="H116" s="21">
        <v>5460.4205454545445</v>
      </c>
      <c r="I116" s="21">
        <f>SUM(Sect6116[[#This Row],[District]:[ECSE]])</f>
        <v>200215.41999999998</v>
      </c>
      <c r="J116" s="21">
        <v>23661.822363636362</v>
      </c>
      <c r="K116" s="21">
        <v>0</v>
      </c>
      <c r="L116" s="21">
        <v>0</v>
      </c>
      <c r="M116" s="21">
        <f>Sect6116[[#This Row],[Hospital]]</f>
        <v>0</v>
      </c>
      <c r="N116" s="21">
        <f>Sect6116[[#This Row],[ECSE]]</f>
        <v>5460.4205454545445</v>
      </c>
      <c r="O116" s="27">
        <f>Sect6116[[#This Row],[Gross Total]]-SUM(Sect6116[[#This Row],[Regional Award sent to State Programs]:[ECSE sent to State Programs]])</f>
        <v>171093.17709090907</v>
      </c>
    </row>
    <row r="117" spans="1:15" x14ac:dyDescent="0.3">
      <c r="A117" s="24">
        <v>1968</v>
      </c>
      <c r="B117" t="s">
        <v>28</v>
      </c>
      <c r="C117" s="21">
        <v>183157.6031067961</v>
      </c>
      <c r="D117" s="21">
        <v>10526.299029126214</v>
      </c>
      <c r="E117" s="21">
        <v>0</v>
      </c>
      <c r="F117" s="21">
        <v>0</v>
      </c>
      <c r="G117" s="21">
        <v>0</v>
      </c>
      <c r="H117" s="21">
        <v>23157.857864077669</v>
      </c>
      <c r="I117" s="21">
        <f>SUM(Sect6116[[#This Row],[District]:[ECSE]])</f>
        <v>216841.75999999998</v>
      </c>
      <c r="J117" s="21">
        <v>10526.299029126214</v>
      </c>
      <c r="K117" s="21">
        <v>0</v>
      </c>
      <c r="L117" s="21">
        <v>0</v>
      </c>
      <c r="M117" s="21">
        <f>Sect6116[[#This Row],[Hospital]]</f>
        <v>0</v>
      </c>
      <c r="N117" s="21">
        <f>Sect6116[[#This Row],[ECSE]]</f>
        <v>23157.857864077669</v>
      </c>
      <c r="O117" s="27">
        <f>Sect6116[[#This Row],[Gross Total]]-SUM(Sect6116[[#This Row],[Regional Award sent to State Programs]:[ECSE sent to State Programs]])</f>
        <v>183157.6031067961</v>
      </c>
    </row>
    <row r="118" spans="1:15" x14ac:dyDescent="0.3">
      <c r="A118" s="25">
        <v>2198</v>
      </c>
      <c r="B118" t="s">
        <v>134</v>
      </c>
      <c r="C118" s="21">
        <v>176154.99147286819</v>
      </c>
      <c r="D118" s="21">
        <v>25653.639534883718</v>
      </c>
      <c r="E118" s="21">
        <v>0</v>
      </c>
      <c r="F118" s="21">
        <v>0</v>
      </c>
      <c r="G118" s="21">
        <v>0</v>
      </c>
      <c r="H118" s="21">
        <v>18812.668992248062</v>
      </c>
      <c r="I118" s="21">
        <f>SUM(Sect6116[[#This Row],[District]:[ECSE]])</f>
        <v>220621.3</v>
      </c>
      <c r="J118" s="21">
        <v>25653.639534883718</v>
      </c>
      <c r="K118" s="21">
        <v>0</v>
      </c>
      <c r="L118" s="21">
        <v>0</v>
      </c>
      <c r="M118" s="21">
        <f>Sect6116[[#This Row],[Hospital]]</f>
        <v>0</v>
      </c>
      <c r="N118" s="21">
        <f>Sect6116[[#This Row],[ECSE]]</f>
        <v>18812.668992248062</v>
      </c>
      <c r="O118" s="27">
        <f>Sect6116[[#This Row],[Gross Total]]-SUM(Sect6116[[#This Row],[Regional Award sent to State Programs]:[ECSE sent to State Programs]])</f>
        <v>176154.99147286819</v>
      </c>
    </row>
    <row r="119" spans="1:15" x14ac:dyDescent="0.3">
      <c r="A119" s="24">
        <v>2199</v>
      </c>
      <c r="B119" t="s">
        <v>135</v>
      </c>
      <c r="C119" s="21">
        <v>157974.31894736839</v>
      </c>
      <c r="D119" s="21">
        <v>0</v>
      </c>
      <c r="E119" s="21">
        <v>0</v>
      </c>
      <c r="F119" s="21">
        <v>0</v>
      </c>
      <c r="G119" s="21">
        <v>0</v>
      </c>
      <c r="H119" s="21">
        <v>8776.3510526315767</v>
      </c>
      <c r="I119" s="21">
        <f>SUM(Sect6116[[#This Row],[District]:[ECSE]])</f>
        <v>166750.66999999995</v>
      </c>
      <c r="J119" s="21">
        <v>0</v>
      </c>
      <c r="K119" s="21">
        <v>0</v>
      </c>
      <c r="L119" s="21">
        <v>0</v>
      </c>
      <c r="M119" s="21">
        <f>Sect6116[[#This Row],[Hospital]]</f>
        <v>0</v>
      </c>
      <c r="N119" s="21">
        <f>Sect6116[[#This Row],[ECSE]]</f>
        <v>8776.3510526315767</v>
      </c>
      <c r="O119" s="27">
        <f>Sect6116[[#This Row],[Gross Total]]-SUM(Sect6116[[#This Row],[Regional Award sent to State Programs]:[ECSE sent to State Programs]])</f>
        <v>157974.31894736839</v>
      </c>
    </row>
    <row r="120" spans="1:15" x14ac:dyDescent="0.3">
      <c r="A120" s="25">
        <v>2254</v>
      </c>
      <c r="B120" t="s">
        <v>163</v>
      </c>
      <c r="C120" s="21">
        <v>875494.01127757854</v>
      </c>
      <c r="D120" s="21">
        <v>170713.50130457256</v>
      </c>
      <c r="E120" s="21">
        <v>1566.1789110511243</v>
      </c>
      <c r="F120" s="21">
        <v>0</v>
      </c>
      <c r="G120" s="21">
        <v>0</v>
      </c>
      <c r="H120" s="21">
        <v>76742.766641505092</v>
      </c>
      <c r="I120" s="21">
        <f>SUM(Sect6116[[#This Row],[District]:[ECSE]])</f>
        <v>1124516.4581347073</v>
      </c>
      <c r="J120" s="21">
        <v>170713.50130457256</v>
      </c>
      <c r="K120" s="21">
        <v>1566.1789110511243</v>
      </c>
      <c r="L120" s="21">
        <v>0</v>
      </c>
      <c r="M120" s="21">
        <f>Sect6116[[#This Row],[Hospital]]</f>
        <v>0</v>
      </c>
      <c r="N120" s="21">
        <f>Sect6116[[#This Row],[ECSE]]</f>
        <v>76742.766641505092</v>
      </c>
      <c r="O120" s="27">
        <f>Sect6116[[#This Row],[Gross Total]]-SUM(Sect6116[[#This Row],[Regional Award sent to State Programs]:[ECSE sent to State Programs]])</f>
        <v>875494.01127757854</v>
      </c>
    </row>
    <row r="121" spans="1:15" x14ac:dyDescent="0.3">
      <c r="A121" s="24">
        <v>1966</v>
      </c>
      <c r="B121" t="s">
        <v>26</v>
      </c>
      <c r="C121" s="21">
        <v>661637.07817886653</v>
      </c>
      <c r="D121" s="21">
        <v>143623.65843394908</v>
      </c>
      <c r="E121" s="21">
        <v>0</v>
      </c>
      <c r="F121" s="21">
        <v>4841.2469135039009</v>
      </c>
      <c r="G121" s="21">
        <v>0</v>
      </c>
      <c r="H121" s="21">
        <v>37116.226336863248</v>
      </c>
      <c r="I121" s="21">
        <f>SUM(Sect6116[[#This Row],[District]:[ECSE]])</f>
        <v>847218.20986318274</v>
      </c>
      <c r="J121" s="21">
        <v>143623.65843394908</v>
      </c>
      <c r="K121" s="21">
        <v>0</v>
      </c>
      <c r="L121" s="21">
        <v>4841.2469135039009</v>
      </c>
      <c r="M121" s="21">
        <f>Sect6116[[#This Row],[Hospital]]</f>
        <v>0</v>
      </c>
      <c r="N121" s="21">
        <f>Sect6116[[#This Row],[ECSE]]</f>
        <v>37116.226336863248</v>
      </c>
      <c r="O121" s="27">
        <f>Sect6116[[#This Row],[Gross Total]]-SUM(Sect6116[[#This Row],[Regional Award sent to State Programs]:[ECSE sent to State Programs]])</f>
        <v>661637.07817886653</v>
      </c>
    </row>
    <row r="122" spans="1:15" x14ac:dyDescent="0.3">
      <c r="A122" s="25">
        <v>1924</v>
      </c>
      <c r="B122" t="s">
        <v>9</v>
      </c>
      <c r="C122" s="21">
        <v>3234240.8415998132</v>
      </c>
      <c r="D122" s="21">
        <v>785420.71132881811</v>
      </c>
      <c r="E122" s="21">
        <v>2644.5141795583099</v>
      </c>
      <c r="F122" s="21">
        <v>0</v>
      </c>
      <c r="G122" s="21">
        <v>0</v>
      </c>
      <c r="H122" s="21">
        <v>306763.64482876397</v>
      </c>
      <c r="I122" s="21">
        <f>SUM(Sect6116[[#This Row],[District]:[ECSE]])</f>
        <v>4329069.7119369535</v>
      </c>
      <c r="J122" s="21">
        <v>785420.71132881811</v>
      </c>
      <c r="K122" s="21">
        <v>2644.5141795583099</v>
      </c>
      <c r="L122" s="21">
        <v>0</v>
      </c>
      <c r="M122" s="21">
        <f>Sect6116[[#This Row],[Hospital]]</f>
        <v>0</v>
      </c>
      <c r="N122" s="21">
        <f>Sect6116[[#This Row],[ECSE]]</f>
        <v>306763.64482876397</v>
      </c>
      <c r="O122" s="27">
        <f>Sect6116[[#This Row],[Gross Total]]-SUM(Sect6116[[#This Row],[Regional Award sent to State Programs]:[ECSE sent to State Programs]])</f>
        <v>3234240.8415998132</v>
      </c>
    </row>
    <row r="123" spans="1:15" x14ac:dyDescent="0.3">
      <c r="A123" s="24">
        <v>1996</v>
      </c>
      <c r="B123" t="s">
        <v>36</v>
      </c>
      <c r="C123" s="21">
        <v>99093.502737520117</v>
      </c>
      <c r="D123" s="21">
        <v>15245.154267310787</v>
      </c>
      <c r="E123" s="21">
        <v>0</v>
      </c>
      <c r="F123" s="21">
        <v>0</v>
      </c>
      <c r="G123" s="21">
        <v>0</v>
      </c>
      <c r="H123" s="21">
        <v>9147.0925603864725</v>
      </c>
      <c r="I123" s="21">
        <f>SUM(Sect6116[[#This Row],[District]:[ECSE]])</f>
        <v>123485.74956521738</v>
      </c>
      <c r="J123" s="21">
        <v>15245.154267310787</v>
      </c>
      <c r="K123" s="21">
        <v>0</v>
      </c>
      <c r="L123" s="21">
        <v>0</v>
      </c>
      <c r="M123" s="21">
        <f>Sect6116[[#This Row],[Hospital]]</f>
        <v>0</v>
      </c>
      <c r="N123" s="21">
        <f>Sect6116[[#This Row],[ECSE]]</f>
        <v>9147.0925603864725</v>
      </c>
      <c r="O123" s="27">
        <f>Sect6116[[#This Row],[Gross Total]]-SUM(Sect6116[[#This Row],[Regional Award sent to State Programs]:[ECSE sent to State Programs]])</f>
        <v>99093.502737520117</v>
      </c>
    </row>
    <row r="124" spans="1:15" x14ac:dyDescent="0.3">
      <c r="A124" s="25">
        <v>2061</v>
      </c>
      <c r="B124" t="s">
        <v>77</v>
      </c>
      <c r="C124" s="21">
        <v>83750.991666666669</v>
      </c>
      <c r="D124" s="21">
        <v>15075.1785</v>
      </c>
      <c r="E124" s="21">
        <v>0</v>
      </c>
      <c r="F124" s="21">
        <v>0</v>
      </c>
      <c r="G124" s="21">
        <v>0</v>
      </c>
      <c r="H124" s="21">
        <v>1675.0198333333333</v>
      </c>
      <c r="I124" s="21">
        <f>SUM(Sect6116[[#This Row],[District]:[ECSE]])</f>
        <v>100501.19</v>
      </c>
      <c r="J124" s="21">
        <v>15075.1785</v>
      </c>
      <c r="K124" s="21">
        <v>0</v>
      </c>
      <c r="L124" s="21">
        <v>0</v>
      </c>
      <c r="M124" s="21">
        <f>Sect6116[[#This Row],[Hospital]]</f>
        <v>0</v>
      </c>
      <c r="N124" s="21">
        <f>Sect6116[[#This Row],[ECSE]]</f>
        <v>1675.0198333333333</v>
      </c>
      <c r="O124" s="27">
        <f>Sect6116[[#This Row],[Gross Total]]-SUM(Sect6116[[#This Row],[Regional Award sent to State Programs]:[ECSE sent to State Programs]])</f>
        <v>83750.991666666669</v>
      </c>
    </row>
    <row r="125" spans="1:15" x14ac:dyDescent="0.3">
      <c r="A125" s="24">
        <v>2141</v>
      </c>
      <c r="B125" t="s">
        <v>114</v>
      </c>
      <c r="C125" s="21">
        <v>320563.5712078652</v>
      </c>
      <c r="D125" s="21">
        <v>89045.436446629232</v>
      </c>
      <c r="E125" s="21">
        <v>2968.1812148876406</v>
      </c>
      <c r="F125" s="21">
        <v>0</v>
      </c>
      <c r="G125" s="21">
        <v>0</v>
      </c>
      <c r="H125" s="21">
        <v>14840.906074438204</v>
      </c>
      <c r="I125" s="21">
        <f>SUM(Sect6116[[#This Row],[District]:[ECSE]])</f>
        <v>427418.09494382027</v>
      </c>
      <c r="J125" s="21">
        <v>89045.436446629232</v>
      </c>
      <c r="K125" s="21">
        <v>2968.1812148876406</v>
      </c>
      <c r="L125" s="21">
        <v>0</v>
      </c>
      <c r="M125" s="21">
        <f>Sect6116[[#This Row],[Hospital]]</f>
        <v>0</v>
      </c>
      <c r="N125" s="21">
        <f>Sect6116[[#This Row],[ECSE]]</f>
        <v>14840.906074438204</v>
      </c>
      <c r="O125" s="27">
        <f>Sect6116[[#This Row],[Gross Total]]-SUM(Sect6116[[#This Row],[Regional Award sent to State Programs]:[ECSE sent to State Programs]])</f>
        <v>320563.5712078652</v>
      </c>
    </row>
    <row r="126" spans="1:15" x14ac:dyDescent="0.3">
      <c r="A126" s="25">
        <v>2214</v>
      </c>
      <c r="B126" t="s">
        <v>142</v>
      </c>
      <c r="C126" s="21">
        <v>73728.793078089031</v>
      </c>
      <c r="D126" s="21">
        <v>7021.7898169608598</v>
      </c>
      <c r="E126" s="21">
        <v>0</v>
      </c>
      <c r="F126" s="21">
        <v>0</v>
      </c>
      <c r="G126" s="21">
        <v>0</v>
      </c>
      <c r="H126" s="21">
        <v>3510.8949084804299</v>
      </c>
      <c r="I126" s="21">
        <f>SUM(Sect6116[[#This Row],[District]:[ECSE]])</f>
        <v>84261.477803530317</v>
      </c>
      <c r="J126" s="21">
        <v>7021.7898169608598</v>
      </c>
      <c r="K126" s="21">
        <v>0</v>
      </c>
      <c r="L126" s="21">
        <v>0</v>
      </c>
      <c r="M126" s="21">
        <f>Sect6116[[#This Row],[Hospital]]</f>
        <v>0</v>
      </c>
      <c r="N126" s="21">
        <f>Sect6116[[#This Row],[ECSE]]</f>
        <v>3510.8949084804299</v>
      </c>
      <c r="O126" s="27">
        <f>Sect6116[[#This Row],[Gross Total]]-SUM(Sect6116[[#This Row],[Regional Award sent to State Programs]:[ECSE sent to State Programs]])</f>
        <v>73728.793078089031</v>
      </c>
    </row>
    <row r="127" spans="1:15" x14ac:dyDescent="0.3">
      <c r="A127" s="24">
        <v>2143</v>
      </c>
      <c r="B127" t="s">
        <v>116</v>
      </c>
      <c r="C127" s="21">
        <v>529384.62672942504</v>
      </c>
      <c r="D127" s="21">
        <v>101408.09408128596</v>
      </c>
      <c r="E127" s="21">
        <v>0</v>
      </c>
      <c r="F127" s="21">
        <v>0</v>
      </c>
      <c r="G127" s="21">
        <v>0</v>
      </c>
      <c r="H127" s="21">
        <v>24062.937578610228</v>
      </c>
      <c r="I127" s="21">
        <f>SUM(Sect6116[[#This Row],[District]:[ECSE]])</f>
        <v>654855.6583893213</v>
      </c>
      <c r="J127" s="21">
        <v>101408.09408128596</v>
      </c>
      <c r="K127" s="21">
        <v>0</v>
      </c>
      <c r="L127" s="21">
        <v>0</v>
      </c>
      <c r="M127" s="21">
        <f>Sect6116[[#This Row],[Hospital]]</f>
        <v>0</v>
      </c>
      <c r="N127" s="21">
        <f>Sect6116[[#This Row],[ECSE]]</f>
        <v>24062.937578610228</v>
      </c>
      <c r="O127" s="27">
        <f>Sect6116[[#This Row],[Gross Total]]-SUM(Sect6116[[#This Row],[Regional Award sent to State Programs]:[ECSE sent to State Programs]])</f>
        <v>529384.62672942504</v>
      </c>
    </row>
    <row r="128" spans="1:15" x14ac:dyDescent="0.3">
      <c r="A128" s="25">
        <v>4131</v>
      </c>
      <c r="B128" t="s">
        <v>221</v>
      </c>
      <c r="C128" s="21">
        <v>661458.29250204144</v>
      </c>
      <c r="D128" s="21">
        <v>91637.798709350827</v>
      </c>
      <c r="E128" s="21">
        <v>0</v>
      </c>
      <c r="F128" s="21">
        <v>4998.4253841464088</v>
      </c>
      <c r="G128" s="21">
        <v>0</v>
      </c>
      <c r="H128" s="21">
        <v>96636.224093497236</v>
      </c>
      <c r="I128" s="21">
        <f>SUM(Sect6116[[#This Row],[District]:[ECSE]])</f>
        <v>854730.74068903597</v>
      </c>
      <c r="J128" s="21">
        <v>91637.798709350827</v>
      </c>
      <c r="K128" s="21">
        <v>0</v>
      </c>
      <c r="L128" s="21">
        <v>4998.4253841464088</v>
      </c>
      <c r="M128" s="21">
        <f>Sect6116[[#This Row],[Hospital]]</f>
        <v>0</v>
      </c>
      <c r="N128" s="21">
        <f>Sect6116[[#This Row],[ECSE]]</f>
        <v>96636.224093497236</v>
      </c>
      <c r="O128" s="27">
        <f>Sect6116[[#This Row],[Gross Total]]-SUM(Sect6116[[#This Row],[Regional Award sent to State Programs]:[ECSE sent to State Programs]])</f>
        <v>661458.29250204144</v>
      </c>
    </row>
    <row r="129" spans="1:15" x14ac:dyDescent="0.3">
      <c r="A129" s="24">
        <v>2110</v>
      </c>
      <c r="B129" t="s">
        <v>103</v>
      </c>
      <c r="C129" s="21">
        <v>318105.38305084739</v>
      </c>
      <c r="D129" s="21">
        <v>5964.4759322033888</v>
      </c>
      <c r="E129" s="21">
        <v>0</v>
      </c>
      <c r="F129" s="21">
        <v>0</v>
      </c>
      <c r="G129" s="21">
        <v>0</v>
      </c>
      <c r="H129" s="21">
        <v>27834.221016949152</v>
      </c>
      <c r="I129" s="21">
        <f>SUM(Sect6116[[#This Row],[District]:[ECSE]])</f>
        <v>351904.07999999996</v>
      </c>
      <c r="J129" s="21">
        <v>5964.4759322033888</v>
      </c>
      <c r="K129" s="21">
        <v>0</v>
      </c>
      <c r="L129" s="21">
        <v>0</v>
      </c>
      <c r="M129" s="21">
        <f>Sect6116[[#This Row],[Hospital]]</f>
        <v>0</v>
      </c>
      <c r="N129" s="21">
        <f>Sect6116[[#This Row],[ECSE]]</f>
        <v>27834.221016949152</v>
      </c>
      <c r="O129" s="27">
        <f>Sect6116[[#This Row],[Gross Total]]-SUM(Sect6116[[#This Row],[Regional Award sent to State Programs]:[ECSE sent to State Programs]])</f>
        <v>318105.38305084745</v>
      </c>
    </row>
    <row r="130" spans="1:15" x14ac:dyDescent="0.3">
      <c r="A130" s="25">
        <v>1990</v>
      </c>
      <c r="B130" t="s">
        <v>33</v>
      </c>
      <c r="C130" s="21">
        <v>159175.57290322581</v>
      </c>
      <c r="D130" s="21">
        <v>13774.809193548388</v>
      </c>
      <c r="E130" s="21">
        <v>0</v>
      </c>
      <c r="F130" s="21">
        <v>0</v>
      </c>
      <c r="G130" s="21">
        <v>0</v>
      </c>
      <c r="H130" s="21">
        <v>16835.87790322581</v>
      </c>
      <c r="I130" s="21">
        <f>SUM(Sect6116[[#This Row],[District]:[ECSE]])</f>
        <v>189786.26</v>
      </c>
      <c r="J130" s="21">
        <v>13774.809193548388</v>
      </c>
      <c r="K130" s="21">
        <v>0</v>
      </c>
      <c r="L130" s="21">
        <v>0</v>
      </c>
      <c r="M130" s="21">
        <f>Sect6116[[#This Row],[Hospital]]</f>
        <v>0</v>
      </c>
      <c r="N130" s="21">
        <f>Sect6116[[#This Row],[ECSE]]</f>
        <v>16835.87790322581</v>
      </c>
      <c r="O130" s="27">
        <f>Sect6116[[#This Row],[Gross Total]]-SUM(Sect6116[[#This Row],[Regional Award sent to State Programs]:[ECSE sent to State Programs]])</f>
        <v>159175.57290322581</v>
      </c>
    </row>
    <row r="131" spans="1:15" x14ac:dyDescent="0.3">
      <c r="A131" s="24">
        <v>2093</v>
      </c>
      <c r="B131" t="s">
        <v>90</v>
      </c>
      <c r="C131" s="21">
        <v>165162.24168316834</v>
      </c>
      <c r="D131" s="21">
        <v>12543.967722772277</v>
      </c>
      <c r="E131" s="21">
        <v>0</v>
      </c>
      <c r="F131" s="21">
        <v>0</v>
      </c>
      <c r="G131" s="21">
        <v>0</v>
      </c>
      <c r="H131" s="21">
        <v>33450.580594059407</v>
      </c>
      <c r="I131" s="21">
        <f>SUM(Sect6116[[#This Row],[District]:[ECSE]])</f>
        <v>211156.79</v>
      </c>
      <c r="J131" s="21">
        <v>12543.967722772277</v>
      </c>
      <c r="K131" s="21">
        <v>0</v>
      </c>
      <c r="L131" s="21">
        <v>0</v>
      </c>
      <c r="M131" s="21">
        <f>Sect6116[[#This Row],[Hospital]]</f>
        <v>0</v>
      </c>
      <c r="N131" s="21">
        <f>Sect6116[[#This Row],[ECSE]]</f>
        <v>33450.580594059407</v>
      </c>
      <c r="O131" s="27">
        <f>Sect6116[[#This Row],[Gross Total]]-SUM(Sect6116[[#This Row],[Regional Award sent to State Programs]:[ECSE sent to State Programs]])</f>
        <v>165162.24168316834</v>
      </c>
    </row>
    <row r="132" spans="1:15" x14ac:dyDescent="0.3">
      <c r="A132" s="25">
        <v>2108</v>
      </c>
      <c r="B132" t="s">
        <v>222</v>
      </c>
      <c r="C132" s="21">
        <v>651821.24415332754</v>
      </c>
      <c r="D132" s="21">
        <v>18517.648981628623</v>
      </c>
      <c r="E132" s="21">
        <v>0</v>
      </c>
      <c r="F132" s="21">
        <v>0</v>
      </c>
      <c r="G132" s="21">
        <v>0</v>
      </c>
      <c r="H132" s="21">
        <v>92588.244908143126</v>
      </c>
      <c r="I132" s="21">
        <f>SUM(Sect6116[[#This Row],[District]:[ECSE]])</f>
        <v>762927.13804309932</v>
      </c>
      <c r="J132" s="21">
        <v>0</v>
      </c>
      <c r="K132" s="21">
        <v>0</v>
      </c>
      <c r="L132" s="21">
        <v>0</v>
      </c>
      <c r="M132" s="21">
        <f>Sect6116[[#This Row],[Hospital]]</f>
        <v>0</v>
      </c>
      <c r="N132" s="21">
        <f>Sect6116[[#This Row],[ECSE]]</f>
        <v>92588.244908143126</v>
      </c>
      <c r="O132" s="27">
        <f>Sect6116[[#This Row],[Gross Total]]-SUM(Sect6116[[#This Row],[Regional Award sent to State Programs]:[ECSE sent to State Programs]])</f>
        <v>670338.89313495625</v>
      </c>
    </row>
    <row r="133" spans="1:15" x14ac:dyDescent="0.3">
      <c r="A133" s="24">
        <v>1928</v>
      </c>
      <c r="B133" t="s">
        <v>13</v>
      </c>
      <c r="C133" s="21">
        <v>1377518.8455635149</v>
      </c>
      <c r="D133" s="21">
        <v>378084.95973977318</v>
      </c>
      <c r="E133" s="21">
        <v>0</v>
      </c>
      <c r="F133" s="21">
        <v>0</v>
      </c>
      <c r="G133" s="21">
        <v>2930.8911607734358</v>
      </c>
      <c r="H133" s="21">
        <v>136286.43897596476</v>
      </c>
      <c r="I133" s="21">
        <f>SUM(Sect6116[[#This Row],[District]:[ECSE]])</f>
        <v>1894821.1354400262</v>
      </c>
      <c r="J133" s="21">
        <v>378084.95973977318</v>
      </c>
      <c r="K133" s="21">
        <v>0</v>
      </c>
      <c r="L133" s="21">
        <v>0</v>
      </c>
      <c r="M133" s="21">
        <f>Sect6116[[#This Row],[Hospital]]</f>
        <v>2930.8911607734358</v>
      </c>
      <c r="N133" s="21">
        <f>Sect6116[[#This Row],[ECSE]]</f>
        <v>136286.43897596476</v>
      </c>
      <c r="O133" s="27">
        <f>Sect6116[[#This Row],[Gross Total]]-SUM(Sect6116[[#This Row],[Regional Award sent to State Programs]:[ECSE sent to State Programs]])</f>
        <v>1377518.8455635146</v>
      </c>
    </row>
    <row r="134" spans="1:15" x14ac:dyDescent="0.3">
      <c r="A134" s="25">
        <v>1926</v>
      </c>
      <c r="B134" t="s">
        <v>11</v>
      </c>
      <c r="C134" s="21">
        <v>694602.39561582531</v>
      </c>
      <c r="D134" s="21">
        <v>228693.22227842102</v>
      </c>
      <c r="E134" s="21">
        <v>2840.9095935207579</v>
      </c>
      <c r="F134" s="21">
        <v>0</v>
      </c>
      <c r="G134" s="21">
        <v>0</v>
      </c>
      <c r="H134" s="21">
        <v>53977.282276894402</v>
      </c>
      <c r="I134" s="21">
        <f>SUM(Sect6116[[#This Row],[District]:[ECSE]])</f>
        <v>980113.80976466159</v>
      </c>
      <c r="J134" s="21">
        <v>228693.22227842102</v>
      </c>
      <c r="K134" s="21">
        <v>2840.9095935207579</v>
      </c>
      <c r="L134" s="21">
        <v>0</v>
      </c>
      <c r="M134" s="21">
        <f>Sect6116[[#This Row],[Hospital]]</f>
        <v>0</v>
      </c>
      <c r="N134" s="21">
        <f>Sect6116[[#This Row],[ECSE]]</f>
        <v>53977.282276894402</v>
      </c>
      <c r="O134" s="27">
        <f>Sect6116[[#This Row],[Gross Total]]-SUM(Sect6116[[#This Row],[Regional Award sent to State Programs]:[ECSE sent to State Programs]])</f>
        <v>694602.39561582543</v>
      </c>
    </row>
    <row r="135" spans="1:15" x14ac:dyDescent="0.3">
      <c r="A135" s="24">
        <v>2060</v>
      </c>
      <c r="B135" t="s">
        <v>76</v>
      </c>
      <c r="C135" s="21">
        <v>47765.785743317909</v>
      </c>
      <c r="D135" s="21">
        <v>4622.4953945146362</v>
      </c>
      <c r="E135" s="21">
        <v>0</v>
      </c>
      <c r="F135" s="21">
        <v>0</v>
      </c>
      <c r="G135" s="21">
        <v>0</v>
      </c>
      <c r="H135" s="21">
        <v>0</v>
      </c>
      <c r="I135" s="21">
        <f>SUM(Sect6116[[#This Row],[District]:[ECSE]])</f>
        <v>52388.281137832542</v>
      </c>
      <c r="J135" s="21">
        <v>4622.4953945146362</v>
      </c>
      <c r="K135" s="21">
        <v>0</v>
      </c>
      <c r="L135" s="21">
        <v>0</v>
      </c>
      <c r="M135" s="21">
        <f>Sect6116[[#This Row],[Hospital]]</f>
        <v>0</v>
      </c>
      <c r="N135" s="21">
        <f>Sect6116[[#This Row],[ECSE]]</f>
        <v>0</v>
      </c>
      <c r="O135" s="27">
        <f>Sect6116[[#This Row],[Gross Total]]-SUM(Sect6116[[#This Row],[Regional Award sent to State Programs]:[ECSE sent to State Programs]])</f>
        <v>47765.785743317909</v>
      </c>
    </row>
    <row r="136" spans="1:15" x14ac:dyDescent="0.3">
      <c r="A136" s="25">
        <v>2181</v>
      </c>
      <c r="B136" t="s">
        <v>122</v>
      </c>
      <c r="C136" s="21">
        <v>448968.0322961646</v>
      </c>
      <c r="D136" s="21">
        <v>180187.83904862794</v>
      </c>
      <c r="E136" s="21">
        <v>0</v>
      </c>
      <c r="F136" s="21">
        <v>12012.522603241863</v>
      </c>
      <c r="G136" s="21">
        <v>0</v>
      </c>
      <c r="H136" s="21">
        <v>67570.43964323547</v>
      </c>
      <c r="I136" s="21">
        <f>SUM(Sect6116[[#This Row],[District]:[ECSE]])</f>
        <v>708738.83359126979</v>
      </c>
      <c r="J136" s="21">
        <v>180187.83904862794</v>
      </c>
      <c r="K136" s="21">
        <v>0</v>
      </c>
      <c r="L136" s="21">
        <v>12012.522603241863</v>
      </c>
      <c r="M136" s="21">
        <f>Sect6116[[#This Row],[Hospital]]</f>
        <v>0</v>
      </c>
      <c r="N136" s="21">
        <f>Sect6116[[#This Row],[ECSE]]</f>
        <v>67570.43964323547</v>
      </c>
      <c r="O136" s="27">
        <f>Sect6116[[#This Row],[Gross Total]]-SUM(Sect6116[[#This Row],[Regional Award sent to State Programs]:[ECSE sent to State Programs]])</f>
        <v>448968.03229616454</v>
      </c>
    </row>
    <row r="137" spans="1:15" x14ac:dyDescent="0.3">
      <c r="A137" s="24">
        <v>2207</v>
      </c>
      <c r="B137" t="s">
        <v>223</v>
      </c>
      <c r="C137" s="21">
        <v>640805.17795015778</v>
      </c>
      <c r="D137" s="21">
        <v>138507.36919235182</v>
      </c>
      <c r="E137" s="21">
        <v>0</v>
      </c>
      <c r="F137" s="21">
        <v>11681.344389716418</v>
      </c>
      <c r="G137" s="21">
        <v>0</v>
      </c>
      <c r="H137" s="21">
        <v>78431.883759524528</v>
      </c>
      <c r="I137" s="21">
        <f>SUM(Sect6116[[#This Row],[District]:[ECSE]])</f>
        <v>869425.77529175056</v>
      </c>
      <c r="J137" s="21">
        <v>138507.36919235182</v>
      </c>
      <c r="K137" s="21">
        <v>0</v>
      </c>
      <c r="L137" s="21">
        <v>11681.344389716418</v>
      </c>
      <c r="M137" s="21">
        <f>Sect6116[[#This Row],[Hospital]]</f>
        <v>0</v>
      </c>
      <c r="N137" s="21">
        <f>Sect6116[[#This Row],[ECSE]]</f>
        <v>78431.883759524528</v>
      </c>
      <c r="O137" s="27">
        <f>Sect6116[[#This Row],[Gross Total]]-SUM(Sect6116[[#This Row],[Regional Award sent to State Programs]:[ECSE sent to State Programs]])</f>
        <v>640805.17795015778</v>
      </c>
    </row>
    <row r="138" spans="1:15" x14ac:dyDescent="0.3">
      <c r="A138" s="25">
        <v>2192</v>
      </c>
      <c r="B138" t="s">
        <v>131</v>
      </c>
      <c r="C138" s="21">
        <v>33716.907058823534</v>
      </c>
      <c r="D138" s="21">
        <v>10374.432941176472</v>
      </c>
      <c r="E138" s="21">
        <v>0</v>
      </c>
      <c r="F138" s="21">
        <v>0</v>
      </c>
      <c r="G138" s="21">
        <v>0</v>
      </c>
      <c r="H138" s="21">
        <v>0</v>
      </c>
      <c r="I138" s="21">
        <f>SUM(Sect6116[[#This Row],[District]:[ECSE]])</f>
        <v>44091.340000000004</v>
      </c>
      <c r="J138" s="21">
        <v>10374.432941176472</v>
      </c>
      <c r="K138" s="21">
        <v>0</v>
      </c>
      <c r="L138" s="21">
        <v>0</v>
      </c>
      <c r="M138" s="21">
        <f>Sect6116[[#This Row],[Hospital]]</f>
        <v>0</v>
      </c>
      <c r="N138" s="21">
        <f>Sect6116[[#This Row],[ECSE]]</f>
        <v>0</v>
      </c>
      <c r="O138" s="27">
        <f>Sect6116[[#This Row],[Gross Total]]-SUM(Sect6116[[#This Row],[Regional Award sent to State Programs]:[ECSE sent to State Programs]])</f>
        <v>33716.907058823534</v>
      </c>
    </row>
    <row r="139" spans="1:15" x14ac:dyDescent="0.3">
      <c r="A139" s="24">
        <v>1900</v>
      </c>
      <c r="B139" t="s">
        <v>6</v>
      </c>
      <c r="C139" s="21">
        <v>306055.29681364214</v>
      </c>
      <c r="D139" s="21">
        <v>58442.719994564846</v>
      </c>
      <c r="E139" s="21">
        <v>0</v>
      </c>
      <c r="F139" s="21">
        <v>0</v>
      </c>
      <c r="G139" s="21">
        <v>0</v>
      </c>
      <c r="H139" s="21">
        <v>18455.59578775732</v>
      </c>
      <c r="I139" s="21">
        <f>SUM(Sect6116[[#This Row],[District]:[ECSE]])</f>
        <v>382953.61259596428</v>
      </c>
      <c r="J139" s="21">
        <v>58442.719994564846</v>
      </c>
      <c r="K139" s="21">
        <v>0</v>
      </c>
      <c r="L139" s="21">
        <v>0</v>
      </c>
      <c r="M139" s="21">
        <f>Sect6116[[#This Row],[Hospital]]</f>
        <v>0</v>
      </c>
      <c r="N139" s="21">
        <f>Sect6116[[#This Row],[ECSE]]</f>
        <v>18455.59578775732</v>
      </c>
      <c r="O139" s="27">
        <f>Sect6116[[#This Row],[Gross Total]]-SUM(Sect6116[[#This Row],[Regional Award sent to State Programs]:[ECSE sent to State Programs]])</f>
        <v>306055.29681364214</v>
      </c>
    </row>
    <row r="140" spans="1:15" x14ac:dyDescent="0.3">
      <c r="A140" s="25">
        <v>2039</v>
      </c>
      <c r="B140" t="s">
        <v>60</v>
      </c>
      <c r="C140" s="21">
        <v>591050.54340730654</v>
      </c>
      <c r="D140" s="21">
        <v>48390.102969019252</v>
      </c>
      <c r="E140" s="21">
        <v>0</v>
      </c>
      <c r="F140" s="21">
        <v>0</v>
      </c>
      <c r="G140" s="21">
        <v>0</v>
      </c>
      <c r="H140" s="21">
        <v>57031.19278491554</v>
      </c>
      <c r="I140" s="21">
        <f>SUM(Sect6116[[#This Row],[District]:[ECSE]])</f>
        <v>696471.83916124131</v>
      </c>
      <c r="J140" s="21">
        <v>48390.102969019252</v>
      </c>
      <c r="K140" s="21">
        <v>0</v>
      </c>
      <c r="L140" s="21">
        <v>0</v>
      </c>
      <c r="M140" s="21">
        <f>Sect6116[[#This Row],[Hospital]]</f>
        <v>0</v>
      </c>
      <c r="N140" s="21">
        <f>Sect6116[[#This Row],[ECSE]]</f>
        <v>57031.19278491554</v>
      </c>
      <c r="O140" s="27">
        <f>Sect6116[[#This Row],[Gross Total]]-SUM(Sect6116[[#This Row],[Regional Award sent to State Programs]:[ECSE sent to State Programs]])</f>
        <v>591050.54340730654</v>
      </c>
    </row>
    <row r="141" spans="1:15" x14ac:dyDescent="0.3">
      <c r="A141" s="24">
        <v>2202</v>
      </c>
      <c r="B141" t="s">
        <v>137</v>
      </c>
      <c r="C141" s="21">
        <v>78858.039024390237</v>
      </c>
      <c r="D141" s="21">
        <v>9012.3473170731704</v>
      </c>
      <c r="E141" s="21">
        <v>0</v>
      </c>
      <c r="F141" s="21">
        <v>0</v>
      </c>
      <c r="G141" s="21">
        <v>0</v>
      </c>
      <c r="H141" s="21">
        <v>4506.1736585365852</v>
      </c>
      <c r="I141" s="21">
        <f>SUM(Sect6116[[#This Row],[District]:[ECSE]])</f>
        <v>92376.56</v>
      </c>
      <c r="J141" s="21">
        <v>9012.3473170731704</v>
      </c>
      <c r="K141" s="21">
        <v>0</v>
      </c>
      <c r="L141" s="21">
        <v>0</v>
      </c>
      <c r="M141" s="21">
        <f>Sect6116[[#This Row],[Hospital]]</f>
        <v>0</v>
      </c>
      <c r="N141" s="21">
        <f>Sect6116[[#This Row],[ECSE]]</f>
        <v>4506.1736585365852</v>
      </c>
      <c r="O141" s="27">
        <f>Sect6116[[#This Row],[Gross Total]]-SUM(Sect6116[[#This Row],[Regional Award sent to State Programs]:[ECSE sent to State Programs]])</f>
        <v>78858.039024390237</v>
      </c>
    </row>
    <row r="142" spans="1:15" x14ac:dyDescent="0.3">
      <c r="A142" s="25">
        <v>2016</v>
      </c>
      <c r="B142" t="s">
        <v>53</v>
      </c>
      <c r="C142" s="21">
        <v>1957.6000000000001</v>
      </c>
      <c r="D142" s="21">
        <v>0</v>
      </c>
      <c r="E142" s="21">
        <v>0</v>
      </c>
      <c r="F142" s="21">
        <v>0</v>
      </c>
      <c r="G142" s="21">
        <v>0</v>
      </c>
      <c r="H142" s="21">
        <v>0</v>
      </c>
      <c r="I142" s="21">
        <f>SUM(Sect6116[[#This Row],[District]:[ECSE]])</f>
        <v>1957.6000000000001</v>
      </c>
      <c r="J142" s="21">
        <v>0</v>
      </c>
      <c r="K142" s="21">
        <v>0</v>
      </c>
      <c r="L142" s="21">
        <v>0</v>
      </c>
      <c r="M142" s="21">
        <f>Sect6116[[#This Row],[Hospital]]</f>
        <v>0</v>
      </c>
      <c r="N142" s="21">
        <f>Sect6116[[#This Row],[ECSE]]</f>
        <v>0</v>
      </c>
      <c r="O142" s="27">
        <f>Sect6116[[#This Row],[Gross Total]]-SUM(Sect6116[[#This Row],[Regional Award sent to State Programs]:[ECSE sent to State Programs]])</f>
        <v>1957.6000000000001</v>
      </c>
    </row>
    <row r="143" spans="1:15" x14ac:dyDescent="0.3">
      <c r="A143" s="24">
        <v>1897</v>
      </c>
      <c r="B143" t="s">
        <v>224</v>
      </c>
      <c r="C143" s="21">
        <v>68115.884848484857</v>
      </c>
      <c r="D143" s="21">
        <v>5239.6834498834496</v>
      </c>
      <c r="E143" s="21">
        <v>0</v>
      </c>
      <c r="F143" s="21">
        <v>0</v>
      </c>
      <c r="G143" s="21">
        <v>0</v>
      </c>
      <c r="H143" s="21">
        <v>3493.1222999223</v>
      </c>
      <c r="I143" s="21">
        <f>SUM(Sect6116[[#This Row],[District]:[ECSE]])</f>
        <v>76848.690598290603</v>
      </c>
      <c r="J143" s="21">
        <v>5239.6834498834496</v>
      </c>
      <c r="K143" s="21">
        <v>0</v>
      </c>
      <c r="L143" s="21">
        <v>0</v>
      </c>
      <c r="M143" s="21">
        <f>Sect6116[[#This Row],[Hospital]]</f>
        <v>0</v>
      </c>
      <c r="N143" s="21">
        <f>Sect6116[[#This Row],[ECSE]]</f>
        <v>3493.1222999223</v>
      </c>
      <c r="O143" s="27">
        <f>Sect6116[[#This Row],[Gross Total]]-SUM(Sect6116[[#This Row],[Regional Award sent to State Programs]:[ECSE sent to State Programs]])</f>
        <v>68115.884848484857</v>
      </c>
    </row>
    <row r="144" spans="1:15" x14ac:dyDescent="0.3">
      <c r="A144" s="25">
        <v>2047</v>
      </c>
      <c r="B144" t="s">
        <v>67</v>
      </c>
      <c r="C144" s="21">
        <v>8548.4700000000012</v>
      </c>
      <c r="D144" s="21">
        <v>0</v>
      </c>
      <c r="E144" s="21">
        <v>0</v>
      </c>
      <c r="F144" s="21">
        <v>0</v>
      </c>
      <c r="G144" s="21">
        <v>0</v>
      </c>
      <c r="H144" s="21">
        <v>0</v>
      </c>
      <c r="I144" s="21">
        <f>SUM(Sect6116[[#This Row],[District]:[ECSE]])</f>
        <v>8548.4700000000012</v>
      </c>
      <c r="J144" s="21">
        <v>0</v>
      </c>
      <c r="K144" s="21">
        <v>0</v>
      </c>
      <c r="L144" s="21">
        <v>0</v>
      </c>
      <c r="M144" s="21">
        <f>Sect6116[[#This Row],[Hospital]]</f>
        <v>0</v>
      </c>
      <c r="N144" s="21">
        <f>Sect6116[[#This Row],[ECSE]]</f>
        <v>0</v>
      </c>
      <c r="O144" s="27">
        <f>Sect6116[[#This Row],[Gross Total]]-SUM(Sect6116[[#This Row],[Regional Award sent to State Programs]:[ECSE sent to State Programs]])</f>
        <v>8548.4700000000012</v>
      </c>
    </row>
    <row r="145" spans="1:15" x14ac:dyDescent="0.3">
      <c r="A145" s="24">
        <v>2081</v>
      </c>
      <c r="B145" t="s">
        <v>80</v>
      </c>
      <c r="C145" s="21">
        <v>211091.38555450141</v>
      </c>
      <c r="D145" s="21">
        <v>21272.775288438123</v>
      </c>
      <c r="E145" s="21">
        <v>0</v>
      </c>
      <c r="F145" s="21">
        <v>0</v>
      </c>
      <c r="G145" s="21">
        <v>0</v>
      </c>
      <c r="H145" s="21">
        <v>27818.244607957549</v>
      </c>
      <c r="I145" s="21">
        <f>SUM(Sect6116[[#This Row],[District]:[ECSE]])</f>
        <v>260182.40545089709</v>
      </c>
      <c r="J145" s="21">
        <v>21272.775288438123</v>
      </c>
      <c r="K145" s="21">
        <v>0</v>
      </c>
      <c r="L145" s="21">
        <v>0</v>
      </c>
      <c r="M145" s="21">
        <f>Sect6116[[#This Row],[Hospital]]</f>
        <v>0</v>
      </c>
      <c r="N145" s="21">
        <f>Sect6116[[#This Row],[ECSE]]</f>
        <v>27818.244607957549</v>
      </c>
      <c r="O145" s="27">
        <f>Sect6116[[#This Row],[Gross Total]]-SUM(Sect6116[[#This Row],[Regional Award sent to State Programs]:[ECSE sent to State Programs]])</f>
        <v>211091.38555450141</v>
      </c>
    </row>
    <row r="146" spans="1:15" x14ac:dyDescent="0.3">
      <c r="A146" s="25">
        <v>2062</v>
      </c>
      <c r="B146" t="s">
        <v>78</v>
      </c>
      <c r="C146" s="21">
        <v>5007.8700000000008</v>
      </c>
      <c r="D146" s="21">
        <v>0</v>
      </c>
      <c r="E146" s="21">
        <v>0</v>
      </c>
      <c r="F146" s="21">
        <v>0</v>
      </c>
      <c r="G146" s="21">
        <v>0</v>
      </c>
      <c r="H146" s="21">
        <v>0</v>
      </c>
      <c r="I146" s="21">
        <f>SUM(Sect6116[[#This Row],[District]:[ECSE]])</f>
        <v>5007.8700000000008</v>
      </c>
      <c r="J146" s="21">
        <v>0</v>
      </c>
      <c r="K146" s="21">
        <v>0</v>
      </c>
      <c r="L146" s="21">
        <v>0</v>
      </c>
      <c r="M146" s="21">
        <f>Sect6116[[#This Row],[Hospital]]</f>
        <v>0</v>
      </c>
      <c r="N146" s="21">
        <f>Sect6116[[#This Row],[ECSE]]</f>
        <v>0</v>
      </c>
      <c r="O146" s="27">
        <f>Sect6116[[#This Row],[Gross Total]]-SUM(Sect6116[[#This Row],[Regional Award sent to State Programs]:[ECSE sent to State Programs]])</f>
        <v>5007.8700000000008</v>
      </c>
    </row>
    <row r="147" spans="1:15" x14ac:dyDescent="0.3">
      <c r="A147" s="24">
        <v>1973</v>
      </c>
      <c r="B147" t="s">
        <v>225</v>
      </c>
      <c r="C147" s="21">
        <v>73251.209999999992</v>
      </c>
      <c r="D147" s="21">
        <v>21704.062222222219</v>
      </c>
      <c r="E147" s="21">
        <v>0</v>
      </c>
      <c r="F147" s="21">
        <v>0</v>
      </c>
      <c r="G147" s="21">
        <v>0</v>
      </c>
      <c r="H147" s="21">
        <v>2713.0077777777774</v>
      </c>
      <c r="I147" s="21">
        <f>SUM(Sect6116[[#This Row],[District]:[ECSE]])</f>
        <v>97668.279999999984</v>
      </c>
      <c r="J147" s="21">
        <v>21704.062222222219</v>
      </c>
      <c r="K147" s="21">
        <v>0</v>
      </c>
      <c r="L147" s="21">
        <v>0</v>
      </c>
      <c r="M147" s="21">
        <f>Sect6116[[#This Row],[Hospital]]</f>
        <v>0</v>
      </c>
      <c r="N147" s="21">
        <f>Sect6116[[#This Row],[ECSE]]</f>
        <v>2713.0077777777774</v>
      </c>
      <c r="O147" s="27">
        <f>Sect6116[[#This Row],[Gross Total]]-SUM(Sect6116[[#This Row],[Regional Award sent to State Programs]:[ECSE sent to State Programs]])</f>
        <v>73251.209999999992</v>
      </c>
    </row>
    <row r="148" spans="1:15" x14ac:dyDescent="0.3">
      <c r="A148" s="25">
        <v>2180</v>
      </c>
      <c r="B148" t="s">
        <v>121</v>
      </c>
      <c r="C148" s="21">
        <v>8856877.8805525228</v>
      </c>
      <c r="D148" s="21">
        <v>2175119.4533338598</v>
      </c>
      <c r="E148" s="21">
        <v>4344.4463115856051</v>
      </c>
      <c r="F148" s="21">
        <v>37651.868033741921</v>
      </c>
      <c r="G148" s="21">
        <v>1448.1487705285354</v>
      </c>
      <c r="H148" s="21">
        <v>932607.80822037673</v>
      </c>
      <c r="I148" s="21">
        <f>SUM(Sect6116[[#This Row],[District]:[ECSE]])</f>
        <v>12008049.605222616</v>
      </c>
      <c r="J148" s="21">
        <v>2175119.4533338598</v>
      </c>
      <c r="K148" s="21">
        <v>4344.4463115856051</v>
      </c>
      <c r="L148" s="21">
        <v>37651.868033741921</v>
      </c>
      <c r="M148" s="21">
        <f>Sect6116[[#This Row],[Hospital]]</f>
        <v>1448.1487705285354</v>
      </c>
      <c r="N148" s="21">
        <f>Sect6116[[#This Row],[ECSE]]</f>
        <v>932607.80822037673</v>
      </c>
      <c r="O148" s="27">
        <f>Sect6116[[#This Row],[Gross Total]]-SUM(Sect6116[[#This Row],[Regional Award sent to State Programs]:[ECSE sent to State Programs]])</f>
        <v>8856877.8805525228</v>
      </c>
    </row>
    <row r="149" spans="1:15" x14ac:dyDescent="0.3">
      <c r="A149" s="24">
        <v>1967</v>
      </c>
      <c r="B149" t="s">
        <v>27</v>
      </c>
      <c r="C149" s="21">
        <v>38899.296470588233</v>
      </c>
      <c r="D149" s="21">
        <v>5557.0423529411764</v>
      </c>
      <c r="E149" s="21">
        <v>0</v>
      </c>
      <c r="F149" s="21">
        <v>0</v>
      </c>
      <c r="G149" s="21">
        <v>0</v>
      </c>
      <c r="H149" s="21">
        <v>2778.5211764705882</v>
      </c>
      <c r="I149" s="21">
        <f>SUM(Sect6116[[#This Row],[District]:[ECSE]])</f>
        <v>47234.86</v>
      </c>
      <c r="J149" s="21">
        <v>5557.0423529411764</v>
      </c>
      <c r="K149" s="21">
        <v>0</v>
      </c>
      <c r="L149" s="21">
        <v>0</v>
      </c>
      <c r="M149" s="21">
        <f>Sect6116[[#This Row],[Hospital]]</f>
        <v>0</v>
      </c>
      <c r="N149" s="21">
        <f>Sect6116[[#This Row],[ECSE]]</f>
        <v>2778.5211764705882</v>
      </c>
      <c r="O149" s="27">
        <f>Sect6116[[#This Row],[Gross Total]]-SUM(Sect6116[[#This Row],[Regional Award sent to State Programs]:[ECSE sent to State Programs]])</f>
        <v>38899.296470588233</v>
      </c>
    </row>
    <row r="150" spans="1:15" x14ac:dyDescent="0.3">
      <c r="A150" s="25">
        <v>2009</v>
      </c>
      <c r="B150" t="s">
        <v>47</v>
      </c>
      <c r="C150" s="21">
        <v>273120.2123364486</v>
      </c>
      <c r="D150" s="21">
        <v>5252.311775700934</v>
      </c>
      <c r="E150" s="21">
        <v>0</v>
      </c>
      <c r="F150" s="21">
        <v>0</v>
      </c>
      <c r="G150" s="21">
        <v>0</v>
      </c>
      <c r="H150" s="21">
        <v>2626.155887850467</v>
      </c>
      <c r="I150" s="21">
        <f>SUM(Sect6116[[#This Row],[District]:[ECSE]])</f>
        <v>280998.68</v>
      </c>
      <c r="J150" s="21">
        <v>5252.311775700934</v>
      </c>
      <c r="K150" s="21">
        <v>0</v>
      </c>
      <c r="L150" s="21">
        <v>0</v>
      </c>
      <c r="M150" s="21">
        <f>Sect6116[[#This Row],[Hospital]]</f>
        <v>0</v>
      </c>
      <c r="N150" s="21">
        <f>Sect6116[[#This Row],[ECSE]]</f>
        <v>2626.155887850467</v>
      </c>
      <c r="O150" s="27">
        <f>Sect6116[[#This Row],[Gross Total]]-SUM(Sect6116[[#This Row],[Regional Award sent to State Programs]:[ECSE sent to State Programs]])</f>
        <v>273120.2123364486</v>
      </c>
    </row>
    <row r="151" spans="1:15" x14ac:dyDescent="0.3">
      <c r="A151" s="24">
        <v>2045</v>
      </c>
      <c r="B151" t="s">
        <v>65</v>
      </c>
      <c r="C151" s="21">
        <v>39075.218378378384</v>
      </c>
      <c r="D151" s="21">
        <v>9768.804594594596</v>
      </c>
      <c r="E151" s="21">
        <v>0</v>
      </c>
      <c r="F151" s="21">
        <v>0</v>
      </c>
      <c r="G151" s="21">
        <v>0</v>
      </c>
      <c r="H151" s="21">
        <v>2791.087027027027</v>
      </c>
      <c r="I151" s="21">
        <f>SUM(Sect6116[[#This Row],[District]:[ECSE]])</f>
        <v>51635.11</v>
      </c>
      <c r="J151" s="21">
        <v>9768.804594594596</v>
      </c>
      <c r="K151" s="21">
        <v>0</v>
      </c>
      <c r="L151" s="21">
        <v>0</v>
      </c>
      <c r="M151" s="21">
        <f>Sect6116[[#This Row],[Hospital]]</f>
        <v>0</v>
      </c>
      <c r="N151" s="21">
        <f>Sect6116[[#This Row],[ECSE]]</f>
        <v>2791.087027027027</v>
      </c>
      <c r="O151" s="27">
        <f>Sect6116[[#This Row],[Gross Total]]-SUM(Sect6116[[#This Row],[Regional Award sent to State Programs]:[ECSE sent to State Programs]])</f>
        <v>39075.218378378377</v>
      </c>
    </row>
    <row r="152" spans="1:15" x14ac:dyDescent="0.3">
      <c r="A152" s="25">
        <v>1946</v>
      </c>
      <c r="B152" t="s">
        <v>21</v>
      </c>
      <c r="C152" s="21">
        <v>238436.78109756098</v>
      </c>
      <c r="D152" s="21">
        <v>23843.678109756096</v>
      </c>
      <c r="E152" s="21">
        <v>0</v>
      </c>
      <c r="F152" s="21">
        <v>0</v>
      </c>
      <c r="G152" s="21">
        <v>0</v>
      </c>
      <c r="H152" s="21">
        <v>38516.710792682927</v>
      </c>
      <c r="I152" s="21">
        <f>SUM(Sect6116[[#This Row],[District]:[ECSE]])</f>
        <v>300797.17000000004</v>
      </c>
      <c r="J152" s="21">
        <v>23843.678109756096</v>
      </c>
      <c r="K152" s="21">
        <v>0</v>
      </c>
      <c r="L152" s="21">
        <v>0</v>
      </c>
      <c r="M152" s="21">
        <f>Sect6116[[#This Row],[Hospital]]</f>
        <v>0</v>
      </c>
      <c r="N152" s="21">
        <f>Sect6116[[#This Row],[ECSE]]</f>
        <v>38516.710792682927</v>
      </c>
      <c r="O152" s="27">
        <f>Sect6116[[#This Row],[Gross Total]]-SUM(Sect6116[[#This Row],[Regional Award sent to State Programs]:[ECSE sent to State Programs]])</f>
        <v>238436.781097561</v>
      </c>
    </row>
    <row r="153" spans="1:15" x14ac:dyDescent="0.3">
      <c r="A153" s="24">
        <v>1977</v>
      </c>
      <c r="B153" t="s">
        <v>31</v>
      </c>
      <c r="C153" s="21">
        <v>1120532.2081007783</v>
      </c>
      <c r="D153" s="21">
        <v>257029.2951571373</v>
      </c>
      <c r="E153" s="21">
        <v>4331.9544127607405</v>
      </c>
      <c r="F153" s="21">
        <v>0</v>
      </c>
      <c r="G153" s="21">
        <v>0</v>
      </c>
      <c r="H153" s="21">
        <v>118406.75394879357</v>
      </c>
      <c r="I153" s="21">
        <f>SUM(Sect6116[[#This Row],[District]:[ECSE]])</f>
        <v>1500300.2116194698</v>
      </c>
      <c r="J153" s="21">
        <v>257029.2951571373</v>
      </c>
      <c r="K153" s="21">
        <v>4331.9544127607405</v>
      </c>
      <c r="L153" s="21">
        <v>0</v>
      </c>
      <c r="M153" s="21">
        <f>Sect6116[[#This Row],[Hospital]]</f>
        <v>0</v>
      </c>
      <c r="N153" s="21">
        <f>Sect6116[[#This Row],[ECSE]]</f>
        <v>118406.75394879357</v>
      </c>
      <c r="O153" s="27">
        <f>Sect6116[[#This Row],[Gross Total]]-SUM(Sect6116[[#This Row],[Regional Award sent to State Programs]:[ECSE sent to State Programs]])</f>
        <v>1120532.2081007781</v>
      </c>
    </row>
    <row r="154" spans="1:15" x14ac:dyDescent="0.3">
      <c r="A154" s="25">
        <v>2001</v>
      </c>
      <c r="B154" t="s">
        <v>41</v>
      </c>
      <c r="C154" s="21">
        <v>184885.96</v>
      </c>
      <c r="D154" s="21">
        <v>31138.687999999998</v>
      </c>
      <c r="E154" s="21">
        <v>0</v>
      </c>
      <c r="F154" s="21">
        <v>0</v>
      </c>
      <c r="G154" s="21">
        <v>0</v>
      </c>
      <c r="H154" s="21">
        <v>17515.511999999999</v>
      </c>
      <c r="I154" s="21">
        <f>SUM(Sect6116[[#This Row],[District]:[ECSE]])</f>
        <v>233540.15999999997</v>
      </c>
      <c r="J154" s="21">
        <v>31138.687999999998</v>
      </c>
      <c r="K154" s="21">
        <v>0</v>
      </c>
      <c r="L154" s="21">
        <v>0</v>
      </c>
      <c r="M154" s="21">
        <f>Sect6116[[#This Row],[Hospital]]</f>
        <v>0</v>
      </c>
      <c r="N154" s="21">
        <f>Sect6116[[#This Row],[ECSE]]</f>
        <v>17515.511999999999</v>
      </c>
      <c r="O154" s="27">
        <f>Sect6116[[#This Row],[Gross Total]]-SUM(Sect6116[[#This Row],[Regional Award sent to State Programs]:[ECSE sent to State Programs]])</f>
        <v>184885.95999999996</v>
      </c>
    </row>
    <row r="155" spans="1:15" x14ac:dyDescent="0.3">
      <c r="A155" s="24">
        <v>2182</v>
      </c>
      <c r="B155" t="s">
        <v>123</v>
      </c>
      <c r="C155" s="21">
        <v>1800938.8516079078</v>
      </c>
      <c r="D155" s="21">
        <v>615583.23226661386</v>
      </c>
      <c r="E155" s="21">
        <v>5726.3556489917573</v>
      </c>
      <c r="F155" s="21">
        <v>5726.3556489917573</v>
      </c>
      <c r="G155" s="21">
        <v>0</v>
      </c>
      <c r="H155" s="21">
        <v>261980.7709413729</v>
      </c>
      <c r="I155" s="21">
        <f>SUM(Sect6116[[#This Row],[District]:[ECSE]])</f>
        <v>2689955.566113878</v>
      </c>
      <c r="J155" s="21">
        <v>615583.23226661386</v>
      </c>
      <c r="K155" s="21">
        <v>5726.3556489917573</v>
      </c>
      <c r="L155" s="21">
        <v>5726.3556489917573</v>
      </c>
      <c r="M155" s="21">
        <f>Sect6116[[#This Row],[Hospital]]</f>
        <v>0</v>
      </c>
      <c r="N155" s="21">
        <f>Sect6116[[#This Row],[ECSE]]</f>
        <v>261980.7709413729</v>
      </c>
      <c r="O155" s="27">
        <f>Sect6116[[#This Row],[Gross Total]]-SUM(Sect6116[[#This Row],[Regional Award sent to State Programs]:[ECSE sent to State Programs]])</f>
        <v>1800938.8516079078</v>
      </c>
    </row>
    <row r="156" spans="1:15" x14ac:dyDescent="0.3">
      <c r="A156" s="25">
        <v>1999</v>
      </c>
      <c r="B156" t="s">
        <v>39</v>
      </c>
      <c r="C156" s="21">
        <v>137043.15967237722</v>
      </c>
      <c r="D156" s="21">
        <v>9561.1506748170159</v>
      </c>
      <c r="E156" s="21">
        <v>0</v>
      </c>
      <c r="F156" s="21">
        <v>0</v>
      </c>
      <c r="G156" s="21">
        <v>0</v>
      </c>
      <c r="H156" s="21">
        <v>7967.6255623475126</v>
      </c>
      <c r="I156" s="21">
        <f>SUM(Sect6116[[#This Row],[District]:[ECSE]])</f>
        <v>154571.93590954173</v>
      </c>
      <c r="J156" s="21">
        <v>9561.1506748170159</v>
      </c>
      <c r="K156" s="21">
        <v>0</v>
      </c>
      <c r="L156" s="21">
        <v>0</v>
      </c>
      <c r="M156" s="21">
        <f>Sect6116[[#This Row],[Hospital]]</f>
        <v>0</v>
      </c>
      <c r="N156" s="21">
        <f>Sect6116[[#This Row],[ECSE]]</f>
        <v>7967.6255623475126</v>
      </c>
      <c r="O156" s="27">
        <f>Sect6116[[#This Row],[Gross Total]]-SUM(Sect6116[[#This Row],[Regional Award sent to State Programs]:[ECSE sent to State Programs]])</f>
        <v>137043.15967237719</v>
      </c>
    </row>
    <row r="157" spans="1:15" x14ac:dyDescent="0.3">
      <c r="A157" s="24">
        <v>2188</v>
      </c>
      <c r="B157" t="s">
        <v>128</v>
      </c>
      <c r="C157" s="21">
        <v>93829.950000000012</v>
      </c>
      <c r="D157" s="21">
        <v>0</v>
      </c>
      <c r="E157" s="21">
        <v>0</v>
      </c>
      <c r="F157" s="21">
        <v>0</v>
      </c>
      <c r="G157" s="21">
        <v>0</v>
      </c>
      <c r="H157" s="21">
        <v>0</v>
      </c>
      <c r="I157" s="21">
        <f>SUM(Sect6116[[#This Row],[District]:[ECSE]])</f>
        <v>93829.950000000012</v>
      </c>
      <c r="J157" s="21">
        <v>0</v>
      </c>
      <c r="K157" s="21">
        <v>0</v>
      </c>
      <c r="L157" s="21">
        <v>0</v>
      </c>
      <c r="M157" s="21">
        <f>Sect6116[[#This Row],[Hospital]]</f>
        <v>0</v>
      </c>
      <c r="N157" s="21">
        <f>Sect6116[[#This Row],[ECSE]]</f>
        <v>0</v>
      </c>
      <c r="O157" s="27">
        <f>Sect6116[[#This Row],[Gross Total]]-SUM(Sect6116[[#This Row],[Regional Award sent to State Programs]:[ECSE sent to State Programs]])</f>
        <v>93829.950000000012</v>
      </c>
    </row>
    <row r="158" spans="1:15" x14ac:dyDescent="0.3">
      <c r="A158" s="25">
        <v>2044</v>
      </c>
      <c r="B158" t="s">
        <v>64</v>
      </c>
      <c r="C158" s="21">
        <v>208757.39631903352</v>
      </c>
      <c r="D158" s="21">
        <v>47669.011757889544</v>
      </c>
      <c r="E158" s="21">
        <v>0</v>
      </c>
      <c r="F158" s="21">
        <v>0</v>
      </c>
      <c r="G158" s="21">
        <v>0</v>
      </c>
      <c r="H158" s="21">
        <v>19725.108313609468</v>
      </c>
      <c r="I158" s="21">
        <f>SUM(Sect6116[[#This Row],[District]:[ECSE]])</f>
        <v>276151.51639053249</v>
      </c>
      <c r="J158" s="21">
        <v>47669.011757889544</v>
      </c>
      <c r="K158" s="21">
        <v>0</v>
      </c>
      <c r="L158" s="21">
        <v>0</v>
      </c>
      <c r="M158" s="21">
        <f>Sect6116[[#This Row],[Hospital]]</f>
        <v>0</v>
      </c>
      <c r="N158" s="21">
        <f>Sect6116[[#This Row],[ECSE]]</f>
        <v>19725.108313609468</v>
      </c>
      <c r="O158" s="27">
        <f>Sect6116[[#This Row],[Gross Total]]-SUM(Sect6116[[#This Row],[Regional Award sent to State Programs]:[ECSE sent to State Programs]])</f>
        <v>208757.39631903346</v>
      </c>
    </row>
    <row r="159" spans="1:15" x14ac:dyDescent="0.3">
      <c r="A159" s="24">
        <v>2142</v>
      </c>
      <c r="B159" t="s">
        <v>115</v>
      </c>
      <c r="C159" s="21">
        <v>10965353.00096114</v>
      </c>
      <c r="D159" s="21">
        <v>589340.39548777777</v>
      </c>
      <c r="E159" s="21">
        <v>39508.853328789577</v>
      </c>
      <c r="F159" s="21">
        <v>0</v>
      </c>
      <c r="G159" s="21">
        <v>4938.6066660986971</v>
      </c>
      <c r="H159" s="21">
        <v>334179.05107267853</v>
      </c>
      <c r="I159" s="21">
        <f>SUM(Sect6116[[#This Row],[District]:[ECSE]])</f>
        <v>11933319.907516483</v>
      </c>
      <c r="J159" s="21">
        <v>589340.39548777777</v>
      </c>
      <c r="K159" s="21">
        <v>39508.853328789577</v>
      </c>
      <c r="L159" s="21">
        <v>0</v>
      </c>
      <c r="M159" s="21">
        <f>Sect6116[[#This Row],[Hospital]]</f>
        <v>4938.6066660986971</v>
      </c>
      <c r="N159" s="21">
        <f>Sect6116[[#This Row],[ECSE]]</f>
        <v>334179.05107267853</v>
      </c>
      <c r="O159" s="27">
        <f>Sect6116[[#This Row],[Gross Total]]-SUM(Sect6116[[#This Row],[Regional Award sent to State Programs]:[ECSE sent to State Programs]])</f>
        <v>10965353.000961138</v>
      </c>
    </row>
    <row r="160" spans="1:15" x14ac:dyDescent="0.3">
      <c r="A160" s="25">
        <v>2104</v>
      </c>
      <c r="B160" t="s">
        <v>99</v>
      </c>
      <c r="C160" s="21">
        <v>627388.65750561818</v>
      </c>
      <c r="D160" s="21">
        <v>111798.81737521497</v>
      </c>
      <c r="E160" s="21">
        <v>0</v>
      </c>
      <c r="F160" s="21">
        <v>0</v>
      </c>
      <c r="G160" s="21">
        <v>0</v>
      </c>
      <c r="H160" s="21">
        <v>2630.5604088285877</v>
      </c>
      <c r="I160" s="21">
        <f>SUM(Sect6116[[#This Row],[District]:[ECSE]])</f>
        <v>741818.03528966173</v>
      </c>
      <c r="J160" s="21">
        <v>111798.81737521497</v>
      </c>
      <c r="K160" s="21">
        <v>0</v>
      </c>
      <c r="L160" s="21">
        <v>0</v>
      </c>
      <c r="M160" s="21">
        <f>Sect6116[[#This Row],[Hospital]]</f>
        <v>0</v>
      </c>
      <c r="N160" s="21">
        <f>Sect6116[[#This Row],[ECSE]]</f>
        <v>2630.5604088285877</v>
      </c>
      <c r="O160" s="27">
        <f>Sect6116[[#This Row],[Gross Total]]-SUM(Sect6116[[#This Row],[Regional Award sent to State Programs]:[ECSE sent to State Programs]])</f>
        <v>627388.65750561818</v>
      </c>
    </row>
    <row r="161" spans="1:15" x14ac:dyDescent="0.3">
      <c r="A161" s="24">
        <v>1944</v>
      </c>
      <c r="B161" t="s">
        <v>19</v>
      </c>
      <c r="C161" s="21">
        <v>472626.50524887315</v>
      </c>
      <c r="D161" s="21">
        <v>72396.545601706006</v>
      </c>
      <c r="E161" s="21">
        <v>1365.9725585227548</v>
      </c>
      <c r="F161" s="21">
        <v>0</v>
      </c>
      <c r="G161" s="21">
        <v>0</v>
      </c>
      <c r="H161" s="21">
        <v>53272.929782387429</v>
      </c>
      <c r="I161" s="21">
        <f>SUM(Sect6116[[#This Row],[District]:[ECSE]])</f>
        <v>599661.95319148933</v>
      </c>
      <c r="J161" s="21">
        <v>72396.545601706006</v>
      </c>
      <c r="K161" s="21">
        <v>1365.9725585227548</v>
      </c>
      <c r="L161" s="21">
        <v>0</v>
      </c>
      <c r="M161" s="21">
        <f>Sect6116[[#This Row],[Hospital]]</f>
        <v>0</v>
      </c>
      <c r="N161" s="21">
        <f>Sect6116[[#This Row],[ECSE]]</f>
        <v>53272.929782387429</v>
      </c>
      <c r="O161" s="27">
        <f>Sect6116[[#This Row],[Gross Total]]-SUM(Sect6116[[#This Row],[Regional Award sent to State Programs]:[ECSE sent to State Programs]])</f>
        <v>472626.50524887315</v>
      </c>
    </row>
    <row r="162" spans="1:15" x14ac:dyDescent="0.3">
      <c r="A162" s="25">
        <v>2103</v>
      </c>
      <c r="B162" t="s">
        <v>98</v>
      </c>
      <c r="C162" s="21">
        <v>314331.20629187609</v>
      </c>
      <c r="D162" s="21">
        <v>17241.796125714722</v>
      </c>
      <c r="E162" s="21">
        <v>0</v>
      </c>
      <c r="F162" s="21">
        <v>0</v>
      </c>
      <c r="G162" s="21">
        <v>0</v>
      </c>
      <c r="H162" s="21">
        <v>3978.8760290110895</v>
      </c>
      <c r="I162" s="21">
        <f>SUM(Sect6116[[#This Row],[District]:[ECSE]])</f>
        <v>335551.87844660191</v>
      </c>
      <c r="J162" s="21">
        <v>17241.796125714722</v>
      </c>
      <c r="K162" s="21">
        <v>0</v>
      </c>
      <c r="L162" s="21">
        <v>0</v>
      </c>
      <c r="M162" s="21">
        <f>Sect6116[[#This Row],[Hospital]]</f>
        <v>0</v>
      </c>
      <c r="N162" s="21">
        <f>Sect6116[[#This Row],[ECSE]]</f>
        <v>3978.8760290110895</v>
      </c>
      <c r="O162" s="27">
        <f>Sect6116[[#This Row],[Gross Total]]-SUM(Sect6116[[#This Row],[Regional Award sent to State Programs]:[ECSE sent to State Programs]])</f>
        <v>314331.20629187609</v>
      </c>
    </row>
    <row r="163" spans="1:15" x14ac:dyDescent="0.3">
      <c r="A163" s="24">
        <v>1935</v>
      </c>
      <c r="B163" t="s">
        <v>18</v>
      </c>
      <c r="C163" s="21">
        <v>276693.6013807531</v>
      </c>
      <c r="D163" s="21">
        <v>57577.859246861917</v>
      </c>
      <c r="E163" s="21">
        <v>0</v>
      </c>
      <c r="F163" s="21">
        <v>0</v>
      </c>
      <c r="G163" s="21">
        <v>0</v>
      </c>
      <c r="H163" s="21">
        <v>47981.549372384929</v>
      </c>
      <c r="I163" s="21">
        <f>SUM(Sect6116[[#This Row],[District]:[ECSE]])</f>
        <v>382253.00999999989</v>
      </c>
      <c r="J163" s="21">
        <v>57577.859246861917</v>
      </c>
      <c r="K163" s="21">
        <v>0</v>
      </c>
      <c r="L163" s="21">
        <v>0</v>
      </c>
      <c r="M163" s="21">
        <f>Sect6116[[#This Row],[Hospital]]</f>
        <v>0</v>
      </c>
      <c r="N163" s="21">
        <f>Sect6116[[#This Row],[ECSE]]</f>
        <v>47981.549372384929</v>
      </c>
      <c r="O163" s="27">
        <f>Sect6116[[#This Row],[Gross Total]]-SUM(Sect6116[[#This Row],[Regional Award sent to State Programs]:[ECSE sent to State Programs]])</f>
        <v>276693.60138075304</v>
      </c>
    </row>
    <row r="164" spans="1:15" x14ac:dyDescent="0.3">
      <c r="A164" s="25">
        <v>2257</v>
      </c>
      <c r="B164" t="s">
        <v>166</v>
      </c>
      <c r="C164" s="21">
        <v>180003.84569228534</v>
      </c>
      <c r="D164" s="21">
        <v>56441.883818767441</v>
      </c>
      <c r="E164" s="21">
        <v>0</v>
      </c>
      <c r="F164" s="21">
        <v>0</v>
      </c>
      <c r="G164" s="21">
        <v>0</v>
      </c>
      <c r="H164" s="21">
        <v>6101.8252777045882</v>
      </c>
      <c r="I164" s="21">
        <f>SUM(Sect6116[[#This Row],[District]:[ECSE]])</f>
        <v>242547.55478875738</v>
      </c>
      <c r="J164" s="21">
        <v>56441.883818767441</v>
      </c>
      <c r="K164" s="21">
        <v>0</v>
      </c>
      <c r="L164" s="21">
        <v>0</v>
      </c>
      <c r="M164" s="21">
        <f>Sect6116[[#This Row],[Hospital]]</f>
        <v>0</v>
      </c>
      <c r="N164" s="21">
        <f>Sect6116[[#This Row],[ECSE]]</f>
        <v>6101.8252777045882</v>
      </c>
      <c r="O164" s="27">
        <f>Sect6116[[#This Row],[Gross Total]]-SUM(Sect6116[[#This Row],[Regional Award sent to State Programs]:[ECSE sent to State Programs]])</f>
        <v>180003.84569228534</v>
      </c>
    </row>
    <row r="165" spans="1:15" x14ac:dyDescent="0.3">
      <c r="A165" s="24">
        <v>2195</v>
      </c>
      <c r="B165" t="s">
        <v>226</v>
      </c>
      <c r="C165" s="21">
        <v>47425.882608695647</v>
      </c>
      <c r="D165" s="21">
        <v>12646.902028985505</v>
      </c>
      <c r="E165" s="21">
        <v>0</v>
      </c>
      <c r="F165" s="21">
        <v>0</v>
      </c>
      <c r="G165" s="21">
        <v>0</v>
      </c>
      <c r="H165" s="21">
        <v>15808.627536231883</v>
      </c>
      <c r="I165" s="21">
        <f>SUM(Sect6116[[#This Row],[District]:[ECSE]])</f>
        <v>75881.412173913035</v>
      </c>
      <c r="J165" s="21">
        <v>12646.902028985505</v>
      </c>
      <c r="K165" s="21">
        <v>0</v>
      </c>
      <c r="L165" s="21">
        <v>0</v>
      </c>
      <c r="M165" s="21">
        <f>Sect6116[[#This Row],[Hospital]]</f>
        <v>0</v>
      </c>
      <c r="N165" s="21">
        <f>Sect6116[[#This Row],[ECSE]]</f>
        <v>15808.627536231883</v>
      </c>
      <c r="O165" s="27">
        <f>Sect6116[[#This Row],[Gross Total]]-SUM(Sect6116[[#This Row],[Regional Award sent to State Programs]:[ECSE sent to State Programs]])</f>
        <v>47425.882608695647</v>
      </c>
    </row>
    <row r="166" spans="1:15" x14ac:dyDescent="0.3">
      <c r="A166" s="25">
        <v>2244</v>
      </c>
      <c r="B166" t="s">
        <v>156</v>
      </c>
      <c r="C166" s="21">
        <v>592125.00345500978</v>
      </c>
      <c r="D166" s="21">
        <v>140629.68832056483</v>
      </c>
      <c r="E166" s="21">
        <v>2467.1875143958741</v>
      </c>
      <c r="F166" s="21">
        <v>0</v>
      </c>
      <c r="G166" s="21">
        <v>0</v>
      </c>
      <c r="H166" s="21">
        <v>46876.562773521611</v>
      </c>
      <c r="I166" s="21">
        <f>SUM(Sect6116[[#This Row],[District]:[ECSE]])</f>
        <v>782098.44206349214</v>
      </c>
      <c r="J166" s="21">
        <v>140629.68832056483</v>
      </c>
      <c r="K166" s="21">
        <v>2467.1875143958741</v>
      </c>
      <c r="L166" s="21">
        <v>0</v>
      </c>
      <c r="M166" s="21">
        <f>Sect6116[[#This Row],[Hospital]]</f>
        <v>0</v>
      </c>
      <c r="N166" s="21">
        <f>Sect6116[[#This Row],[ECSE]]</f>
        <v>46876.562773521611</v>
      </c>
      <c r="O166" s="27">
        <f>Sect6116[[#This Row],[Gross Total]]-SUM(Sect6116[[#This Row],[Regional Award sent to State Programs]:[ECSE sent to State Programs]])</f>
        <v>592125.00345500978</v>
      </c>
    </row>
    <row r="167" spans="1:15" x14ac:dyDescent="0.3">
      <c r="A167" s="24">
        <v>2138</v>
      </c>
      <c r="B167" t="s">
        <v>111</v>
      </c>
      <c r="C167" s="21">
        <v>721835.59458097455</v>
      </c>
      <c r="D167" s="21">
        <v>118510.32149836894</v>
      </c>
      <c r="E167" s="21">
        <v>0</v>
      </c>
      <c r="F167" s="21">
        <v>0</v>
      </c>
      <c r="G167" s="21">
        <v>0</v>
      </c>
      <c r="H167" s="21">
        <v>20008.236097127225</v>
      </c>
      <c r="I167" s="21">
        <f>SUM(Sect6116[[#This Row],[District]:[ECSE]])</f>
        <v>860354.15217647073</v>
      </c>
      <c r="J167" s="21">
        <v>118510.32149836894</v>
      </c>
      <c r="K167" s="21">
        <v>0</v>
      </c>
      <c r="L167" s="21">
        <v>0</v>
      </c>
      <c r="M167" s="21">
        <f>Sect6116[[#This Row],[Hospital]]</f>
        <v>0</v>
      </c>
      <c r="N167" s="21">
        <f>Sect6116[[#This Row],[ECSE]]</f>
        <v>20008.236097127225</v>
      </c>
      <c r="O167" s="27">
        <f>Sect6116[[#This Row],[Gross Total]]-SUM(Sect6116[[#This Row],[Regional Award sent to State Programs]:[ECSE sent to State Programs]])</f>
        <v>721835.59458097455</v>
      </c>
    </row>
    <row r="168" spans="1:15" x14ac:dyDescent="0.3">
      <c r="A168" s="25">
        <v>1978</v>
      </c>
      <c r="B168" t="s">
        <v>32</v>
      </c>
      <c r="C168" s="21">
        <v>218614.26214285713</v>
      </c>
      <c r="D168" s="21">
        <v>39591.559285714284</v>
      </c>
      <c r="E168" s="21">
        <v>0</v>
      </c>
      <c r="F168" s="21">
        <v>0</v>
      </c>
      <c r="G168" s="21">
        <v>0</v>
      </c>
      <c r="H168" s="21">
        <v>6885.488571428572</v>
      </c>
      <c r="I168" s="21">
        <f>SUM(Sect6116[[#This Row],[District]:[ECSE]])</f>
        <v>265091.31</v>
      </c>
      <c r="J168" s="21">
        <v>39591.559285714284</v>
      </c>
      <c r="K168" s="21">
        <v>0</v>
      </c>
      <c r="L168" s="21">
        <v>0</v>
      </c>
      <c r="M168" s="21">
        <f>Sect6116[[#This Row],[Hospital]]</f>
        <v>0</v>
      </c>
      <c r="N168" s="21">
        <f>Sect6116[[#This Row],[ECSE]]</f>
        <v>6885.488571428572</v>
      </c>
      <c r="O168" s="27">
        <f>Sect6116[[#This Row],[Gross Total]]-SUM(Sect6116[[#This Row],[Regional Award sent to State Programs]:[ECSE sent to State Programs]])</f>
        <v>218614.26214285713</v>
      </c>
    </row>
    <row r="169" spans="1:15" x14ac:dyDescent="0.3">
      <c r="A169" s="24">
        <v>2096</v>
      </c>
      <c r="B169" t="s">
        <v>93</v>
      </c>
      <c r="C169" s="21">
        <v>320722.45943602209</v>
      </c>
      <c r="D169" s="21">
        <v>10750.473500648784</v>
      </c>
      <c r="E169" s="21">
        <v>0</v>
      </c>
      <c r="F169" s="21">
        <v>0</v>
      </c>
      <c r="G169" s="21">
        <v>0</v>
      </c>
      <c r="H169" s="21">
        <v>32251.420501946359</v>
      </c>
      <c r="I169" s="21">
        <f>SUM(Sect6116[[#This Row],[District]:[ECSE]])</f>
        <v>363724.35343861725</v>
      </c>
      <c r="J169" s="21">
        <v>10750.473500648784</v>
      </c>
      <c r="K169" s="21">
        <v>0</v>
      </c>
      <c r="L169" s="21">
        <v>0</v>
      </c>
      <c r="M169" s="21">
        <f>Sect6116[[#This Row],[Hospital]]</f>
        <v>0</v>
      </c>
      <c r="N169" s="21">
        <f>Sect6116[[#This Row],[ECSE]]</f>
        <v>32251.420501946359</v>
      </c>
      <c r="O169" s="27">
        <f>Sect6116[[#This Row],[Gross Total]]-SUM(Sect6116[[#This Row],[Regional Award sent to State Programs]:[ECSE sent to State Programs]])</f>
        <v>320722.45943602209</v>
      </c>
    </row>
    <row r="170" spans="1:15" x14ac:dyDescent="0.3">
      <c r="A170" s="25">
        <v>2022</v>
      </c>
      <c r="B170" t="s">
        <v>59</v>
      </c>
      <c r="C170" s="21">
        <v>1962.23</v>
      </c>
      <c r="D170" s="21">
        <v>0</v>
      </c>
      <c r="E170" s="21">
        <v>0</v>
      </c>
      <c r="F170" s="21">
        <v>0</v>
      </c>
      <c r="G170" s="21">
        <v>0</v>
      </c>
      <c r="H170" s="21">
        <v>0</v>
      </c>
      <c r="I170" s="21">
        <f>SUM(Sect6116[[#This Row],[District]:[ECSE]])</f>
        <v>1962.23</v>
      </c>
      <c r="J170" s="21">
        <v>0</v>
      </c>
      <c r="K170" s="21">
        <v>0</v>
      </c>
      <c r="L170" s="21">
        <v>0</v>
      </c>
      <c r="M170" s="21">
        <f>Sect6116[[#This Row],[Hospital]]</f>
        <v>0</v>
      </c>
      <c r="N170" s="21">
        <f>Sect6116[[#This Row],[ECSE]]</f>
        <v>0</v>
      </c>
      <c r="O170" s="27">
        <f>Sect6116[[#This Row],[Gross Total]]-SUM(Sect6116[[#This Row],[Regional Award sent to State Programs]:[ECSE sent to State Programs]])</f>
        <v>1962.23</v>
      </c>
    </row>
    <row r="171" spans="1:15" x14ac:dyDescent="0.3">
      <c r="A171" s="24">
        <v>2087</v>
      </c>
      <c r="B171" t="s">
        <v>227</v>
      </c>
      <c r="C171" s="21">
        <v>840809.73272103979</v>
      </c>
      <c r="D171" s="21">
        <v>19861.647229630864</v>
      </c>
      <c r="E171" s="21">
        <v>0</v>
      </c>
      <c r="F171" s="21">
        <v>0</v>
      </c>
      <c r="G171" s="21">
        <v>0</v>
      </c>
      <c r="H171" s="21">
        <v>94342.824340746592</v>
      </c>
      <c r="I171" s="21">
        <f>SUM(Sect6116[[#This Row],[District]:[ECSE]])</f>
        <v>955014.20429141726</v>
      </c>
      <c r="J171" s="21">
        <v>19861.647229630864</v>
      </c>
      <c r="K171" s="21">
        <v>0</v>
      </c>
      <c r="L171" s="21">
        <v>0</v>
      </c>
      <c r="M171" s="21">
        <f>Sect6116[[#This Row],[Hospital]]</f>
        <v>0</v>
      </c>
      <c r="N171" s="21">
        <f>Sect6116[[#This Row],[ECSE]]</f>
        <v>94342.824340746592</v>
      </c>
      <c r="O171" s="27">
        <f>Sect6116[[#This Row],[Gross Total]]-SUM(Sect6116[[#This Row],[Regional Award sent to State Programs]:[ECSE sent to State Programs]])</f>
        <v>840809.73272103979</v>
      </c>
    </row>
    <row r="172" spans="1:15" x14ac:dyDescent="0.3">
      <c r="A172" s="25">
        <v>1994</v>
      </c>
      <c r="B172" t="s">
        <v>35</v>
      </c>
      <c r="C172" s="21">
        <v>329854.08984211832</v>
      </c>
      <c r="D172" s="21">
        <v>55282.808353427645</v>
      </c>
      <c r="E172" s="21">
        <v>0</v>
      </c>
      <c r="F172" s="21">
        <v>0</v>
      </c>
      <c r="G172" s="21">
        <v>0</v>
      </c>
      <c r="H172" s="21">
        <v>71867.650859455942</v>
      </c>
      <c r="I172" s="21">
        <f>SUM(Sect6116[[#This Row],[District]:[ECSE]])</f>
        <v>457004.54905500187</v>
      </c>
      <c r="J172" s="21">
        <v>55282.808353427645</v>
      </c>
      <c r="K172" s="21">
        <v>0</v>
      </c>
      <c r="L172" s="21">
        <v>0</v>
      </c>
      <c r="M172" s="21">
        <f>Sect6116[[#This Row],[Hospital]]</f>
        <v>0</v>
      </c>
      <c r="N172" s="21">
        <f>Sect6116[[#This Row],[ECSE]]</f>
        <v>71867.650859455942</v>
      </c>
      <c r="O172" s="27">
        <f>Sect6116[[#This Row],[Gross Total]]-SUM(Sect6116[[#This Row],[Regional Award sent to State Programs]:[ECSE sent to State Programs]])</f>
        <v>329854.08984211832</v>
      </c>
    </row>
    <row r="173" spans="1:15" x14ac:dyDescent="0.3">
      <c r="A173" s="24">
        <v>2225</v>
      </c>
      <c r="B173" t="s">
        <v>228</v>
      </c>
      <c r="C173" s="21">
        <v>84316.402978723403</v>
      </c>
      <c r="D173" s="21">
        <v>10037.667021276597</v>
      </c>
      <c r="E173" s="21">
        <v>0</v>
      </c>
      <c r="F173" s="21">
        <v>0</v>
      </c>
      <c r="G173" s="21">
        <v>0</v>
      </c>
      <c r="H173" s="21">
        <v>0</v>
      </c>
      <c r="I173" s="21">
        <f>SUM(Sect6116[[#This Row],[District]:[ECSE]])</f>
        <v>94354.07</v>
      </c>
      <c r="J173" s="21">
        <v>10037.667021276597</v>
      </c>
      <c r="K173" s="21">
        <v>0</v>
      </c>
      <c r="L173" s="21">
        <v>0</v>
      </c>
      <c r="M173" s="21">
        <f>Sect6116[[#This Row],[Hospital]]</f>
        <v>0</v>
      </c>
      <c r="N173" s="21">
        <f>Sect6116[[#This Row],[ECSE]]</f>
        <v>0</v>
      </c>
      <c r="O173" s="27">
        <f>Sect6116[[#This Row],[Gross Total]]-SUM(Sect6116[[#This Row],[Regional Award sent to State Programs]:[ECSE sent to State Programs]])</f>
        <v>84316.402978723403</v>
      </c>
    </row>
    <row r="174" spans="1:15" x14ac:dyDescent="0.3">
      <c r="A174" s="25">
        <v>2247</v>
      </c>
      <c r="B174" t="s">
        <v>158</v>
      </c>
      <c r="C174" s="21">
        <v>8011.0666666666675</v>
      </c>
      <c r="D174" s="21">
        <v>0</v>
      </c>
      <c r="E174" s="21">
        <v>0</v>
      </c>
      <c r="F174" s="21">
        <v>0</v>
      </c>
      <c r="G174" s="21">
        <v>0</v>
      </c>
      <c r="H174" s="21">
        <v>1602.2133333333334</v>
      </c>
      <c r="I174" s="21">
        <f>SUM(Sect6116[[#This Row],[District]:[ECSE]])</f>
        <v>9613.2800000000007</v>
      </c>
      <c r="J174" s="21">
        <v>0</v>
      </c>
      <c r="K174" s="21">
        <v>0</v>
      </c>
      <c r="L174" s="21">
        <v>0</v>
      </c>
      <c r="M174" s="21">
        <f>Sect6116[[#This Row],[Hospital]]</f>
        <v>0</v>
      </c>
      <c r="N174" s="21">
        <f>Sect6116[[#This Row],[ECSE]]</f>
        <v>1602.2133333333334</v>
      </c>
      <c r="O174" s="27">
        <f>Sect6116[[#This Row],[Gross Total]]-SUM(Sect6116[[#This Row],[Regional Award sent to State Programs]:[ECSE sent to State Programs]])</f>
        <v>8011.0666666666675</v>
      </c>
    </row>
    <row r="175" spans="1:15" x14ac:dyDescent="0.3">
      <c r="A175" s="24">
        <v>2083</v>
      </c>
      <c r="B175" t="s">
        <v>82</v>
      </c>
      <c r="C175" s="21">
        <v>2498654.1401428045</v>
      </c>
      <c r="D175" s="21">
        <v>134336.24409369918</v>
      </c>
      <c r="E175" s="21">
        <v>8396.0152558561986</v>
      </c>
      <c r="F175" s="21">
        <v>50376.091535137188</v>
      </c>
      <c r="G175" s="21">
        <v>0</v>
      </c>
      <c r="H175" s="21">
        <v>443309.60550920729</v>
      </c>
      <c r="I175" s="21">
        <f>SUM(Sect6116[[#This Row],[District]:[ECSE]])</f>
        <v>3135072.0965367043</v>
      </c>
      <c r="J175" s="21">
        <v>134336.24409369918</v>
      </c>
      <c r="K175" s="21">
        <v>8396.0152558561986</v>
      </c>
      <c r="L175" s="21">
        <v>50376.091535137188</v>
      </c>
      <c r="M175" s="21">
        <f>Sect6116[[#This Row],[Hospital]]</f>
        <v>0</v>
      </c>
      <c r="N175" s="21">
        <f>Sect6116[[#This Row],[ECSE]]</f>
        <v>443309.60550920729</v>
      </c>
      <c r="O175" s="27">
        <f>Sect6116[[#This Row],[Gross Total]]-SUM(Sect6116[[#This Row],[Regional Award sent to State Programs]:[ECSE sent to State Programs]])</f>
        <v>2498654.1401428045</v>
      </c>
    </row>
    <row r="176" spans="1:15" x14ac:dyDescent="0.3">
      <c r="A176" s="25">
        <v>1948</v>
      </c>
      <c r="B176" t="s">
        <v>23</v>
      </c>
      <c r="C176" s="21">
        <v>593643.4727195946</v>
      </c>
      <c r="D176" s="21">
        <v>155920.81572635137</v>
      </c>
      <c r="E176" s="21">
        <v>1430.4661993243246</v>
      </c>
      <c r="F176" s="21">
        <v>0</v>
      </c>
      <c r="G176" s="21">
        <v>0</v>
      </c>
      <c r="H176" s="21">
        <v>95841.235354729739</v>
      </c>
      <c r="I176" s="21">
        <f>SUM(Sect6116[[#This Row],[District]:[ECSE]])</f>
        <v>846835.99</v>
      </c>
      <c r="J176" s="21">
        <v>155920.81572635137</v>
      </c>
      <c r="K176" s="21">
        <v>1430.4661993243246</v>
      </c>
      <c r="L176" s="21">
        <v>0</v>
      </c>
      <c r="M176" s="21">
        <f>Sect6116[[#This Row],[Hospital]]</f>
        <v>0</v>
      </c>
      <c r="N176" s="21">
        <f>Sect6116[[#This Row],[ECSE]]</f>
        <v>95841.235354729739</v>
      </c>
      <c r="O176" s="27">
        <f>Sect6116[[#This Row],[Gross Total]]-SUM(Sect6116[[#This Row],[Regional Award sent to State Programs]:[ECSE sent to State Programs]])</f>
        <v>593643.4727195946</v>
      </c>
    </row>
    <row r="177" spans="1:15" x14ac:dyDescent="0.3">
      <c r="A177" s="24">
        <v>2144</v>
      </c>
      <c r="B177" t="s">
        <v>117</v>
      </c>
      <c r="C177" s="21">
        <v>36464.31451612903</v>
      </c>
      <c r="D177" s="21">
        <v>7292.8629032258059</v>
      </c>
      <c r="E177" s="21">
        <v>0</v>
      </c>
      <c r="F177" s="21">
        <v>0</v>
      </c>
      <c r="G177" s="21">
        <v>0</v>
      </c>
      <c r="H177" s="21">
        <v>1458.5725806451612</v>
      </c>
      <c r="I177" s="21">
        <f>SUM(Sect6116[[#This Row],[District]:[ECSE]])</f>
        <v>45215.749999999993</v>
      </c>
      <c r="J177" s="21">
        <v>7292.8629032258059</v>
      </c>
      <c r="K177" s="21">
        <v>0</v>
      </c>
      <c r="L177" s="21">
        <v>0</v>
      </c>
      <c r="M177" s="21">
        <f>Sect6116[[#This Row],[Hospital]]</f>
        <v>0</v>
      </c>
      <c r="N177" s="21">
        <f>Sect6116[[#This Row],[ECSE]]</f>
        <v>1458.5725806451612</v>
      </c>
      <c r="O177" s="27">
        <f>Sect6116[[#This Row],[Gross Total]]-SUM(Sect6116[[#This Row],[Regional Award sent to State Programs]:[ECSE sent to State Programs]])</f>
        <v>36464.314516129023</v>
      </c>
    </row>
    <row r="178" spans="1:15" x14ac:dyDescent="0.3">
      <c r="A178" s="25">
        <v>2209</v>
      </c>
      <c r="B178" t="s">
        <v>139</v>
      </c>
      <c r="C178" s="21">
        <v>104234.66489564699</v>
      </c>
      <c r="D178" s="21">
        <v>13449.634180083482</v>
      </c>
      <c r="E178" s="21">
        <v>0</v>
      </c>
      <c r="F178" s="21">
        <v>0</v>
      </c>
      <c r="G178" s="21">
        <v>0</v>
      </c>
      <c r="H178" s="21">
        <v>13449.634180083482</v>
      </c>
      <c r="I178" s="21">
        <f>SUM(Sect6116[[#This Row],[District]:[ECSE]])</f>
        <v>131133.93325581396</v>
      </c>
      <c r="J178" s="21">
        <v>13449.634180083482</v>
      </c>
      <c r="K178" s="21">
        <v>0</v>
      </c>
      <c r="L178" s="21">
        <v>0</v>
      </c>
      <c r="M178" s="21">
        <f>Sect6116[[#This Row],[Hospital]]</f>
        <v>0</v>
      </c>
      <c r="N178" s="21">
        <f>Sect6116[[#This Row],[ECSE]]</f>
        <v>13449.634180083482</v>
      </c>
      <c r="O178" s="27">
        <f>Sect6116[[#This Row],[Gross Total]]-SUM(Sect6116[[#This Row],[Regional Award sent to State Programs]:[ECSE sent to State Programs]])</f>
        <v>104234.664895647</v>
      </c>
    </row>
    <row r="179" spans="1:15" x14ac:dyDescent="0.3">
      <c r="A179" s="24">
        <v>2018</v>
      </c>
      <c r="B179" t="s">
        <v>55</v>
      </c>
      <c r="C179" s="21">
        <v>3276.4500000000003</v>
      </c>
      <c r="D179" s="21">
        <v>0</v>
      </c>
      <c r="E179" s="21">
        <v>0</v>
      </c>
      <c r="F179" s="21">
        <v>0</v>
      </c>
      <c r="G179" s="21">
        <v>0</v>
      </c>
      <c r="H179" s="21">
        <v>0</v>
      </c>
      <c r="I179" s="21">
        <f>SUM(Sect6116[[#This Row],[District]:[ECSE]])</f>
        <v>3276.4500000000003</v>
      </c>
      <c r="J179" s="21">
        <v>0</v>
      </c>
      <c r="K179" s="21">
        <v>0</v>
      </c>
      <c r="L179" s="21">
        <v>0</v>
      </c>
      <c r="M179" s="21">
        <f>Sect6116[[#This Row],[Hospital]]</f>
        <v>0</v>
      </c>
      <c r="N179" s="21">
        <f>Sect6116[[#This Row],[ECSE]]</f>
        <v>0</v>
      </c>
      <c r="O179" s="27">
        <f>Sect6116[[#This Row],[Gross Total]]-SUM(Sect6116[[#This Row],[Regional Award sent to State Programs]:[ECSE sent to State Programs]])</f>
        <v>3276.4500000000003</v>
      </c>
    </row>
    <row r="180" spans="1:15" x14ac:dyDescent="0.3">
      <c r="A180" s="25">
        <v>2003</v>
      </c>
      <c r="B180" t="s">
        <v>43</v>
      </c>
      <c r="C180" s="21">
        <v>314592.2747815621</v>
      </c>
      <c r="D180" s="21">
        <v>45814.408948771175</v>
      </c>
      <c r="E180" s="21">
        <v>0</v>
      </c>
      <c r="F180" s="21">
        <v>0</v>
      </c>
      <c r="G180" s="21">
        <v>0</v>
      </c>
      <c r="H180" s="21">
        <v>47341.555913730219</v>
      </c>
      <c r="I180" s="21">
        <f>SUM(Sect6116[[#This Row],[District]:[ECSE]])</f>
        <v>407748.23964406352</v>
      </c>
      <c r="J180" s="21">
        <v>45814.408948771175</v>
      </c>
      <c r="K180" s="21">
        <v>0</v>
      </c>
      <c r="L180" s="21">
        <v>0</v>
      </c>
      <c r="M180" s="21">
        <f>Sect6116[[#This Row],[Hospital]]</f>
        <v>0</v>
      </c>
      <c r="N180" s="21">
        <f>Sect6116[[#This Row],[ECSE]]</f>
        <v>47341.555913730219</v>
      </c>
      <c r="O180" s="27">
        <f>Sect6116[[#This Row],[Gross Total]]-SUM(Sect6116[[#This Row],[Regional Award sent to State Programs]:[ECSE sent to State Programs]])</f>
        <v>314592.27478156216</v>
      </c>
    </row>
    <row r="181" spans="1:15" x14ac:dyDescent="0.3">
      <c r="A181" s="24">
        <v>2102</v>
      </c>
      <c r="B181" t="s">
        <v>97</v>
      </c>
      <c r="C181" s="21">
        <v>645934.58211538452</v>
      </c>
      <c r="D181" s="21">
        <v>87698.689999999988</v>
      </c>
      <c r="E181" s="21">
        <v>0</v>
      </c>
      <c r="F181" s="21">
        <v>0</v>
      </c>
      <c r="G181" s="21">
        <v>0</v>
      </c>
      <c r="H181" s="21">
        <v>55654.937884615385</v>
      </c>
      <c r="I181" s="21">
        <f>SUM(Sect6116[[#This Row],[District]:[ECSE]])</f>
        <v>789288.20999999985</v>
      </c>
      <c r="J181" s="21">
        <v>87698.689999999988</v>
      </c>
      <c r="K181" s="21">
        <v>0</v>
      </c>
      <c r="L181" s="21">
        <v>0</v>
      </c>
      <c r="M181" s="21">
        <f>Sect6116[[#This Row],[Hospital]]</f>
        <v>0</v>
      </c>
      <c r="N181" s="21">
        <f>Sect6116[[#This Row],[ECSE]]</f>
        <v>55654.937884615385</v>
      </c>
      <c r="O181" s="27">
        <f>Sect6116[[#This Row],[Gross Total]]-SUM(Sect6116[[#This Row],[Regional Award sent to State Programs]:[ECSE sent to State Programs]])</f>
        <v>645934.58211538452</v>
      </c>
    </row>
    <row r="182" spans="1:15" x14ac:dyDescent="0.3">
      <c r="A182" s="25">
        <v>2055</v>
      </c>
      <c r="B182" t="s">
        <v>229</v>
      </c>
      <c r="C182" s="21">
        <v>995569.242714477</v>
      </c>
      <c r="D182" s="21">
        <v>238482.36612552108</v>
      </c>
      <c r="E182" s="21">
        <v>1892.7171914723897</v>
      </c>
      <c r="F182" s="21">
        <v>0</v>
      </c>
      <c r="G182" s="21">
        <v>0</v>
      </c>
      <c r="H182" s="21">
        <v>100314.01114803666</v>
      </c>
      <c r="I182" s="21">
        <f>SUM(Sect6116[[#This Row],[District]:[ECSE]])</f>
        <v>1336258.3371795071</v>
      </c>
      <c r="J182" s="21">
        <v>238482.36612552108</v>
      </c>
      <c r="K182" s="21">
        <v>1892.7171914723897</v>
      </c>
      <c r="L182" s="21">
        <v>0</v>
      </c>
      <c r="M182" s="21">
        <f>Sect6116[[#This Row],[Hospital]]</f>
        <v>0</v>
      </c>
      <c r="N182" s="21">
        <f>Sect6116[[#This Row],[ECSE]]</f>
        <v>100314.01114803666</v>
      </c>
      <c r="O182" s="27">
        <f>Sect6116[[#This Row],[Gross Total]]-SUM(Sect6116[[#This Row],[Regional Award sent to State Programs]:[ECSE sent to State Programs]])</f>
        <v>995569.242714477</v>
      </c>
    </row>
    <row r="183" spans="1:15" x14ac:dyDescent="0.3">
      <c r="A183" s="24">
        <v>2242</v>
      </c>
      <c r="B183" t="s">
        <v>154</v>
      </c>
      <c r="C183" s="21">
        <v>1469752.150358642</v>
      </c>
      <c r="D183" s="21">
        <v>539098.27908907714</v>
      </c>
      <c r="E183" s="21">
        <v>4256.0390454400831</v>
      </c>
      <c r="F183" s="21">
        <v>46816.429499840917</v>
      </c>
      <c r="G183" s="21">
        <v>0</v>
      </c>
      <c r="H183" s="21">
        <v>205708.55386293735</v>
      </c>
      <c r="I183" s="21">
        <f>SUM(Sect6116[[#This Row],[District]:[ECSE]])</f>
        <v>2265631.4518559375</v>
      </c>
      <c r="J183" s="21">
        <v>539098.27908907714</v>
      </c>
      <c r="K183" s="21">
        <v>4256.0390454400831</v>
      </c>
      <c r="L183" s="21">
        <v>46816.429499840917</v>
      </c>
      <c r="M183" s="21">
        <f>Sect6116[[#This Row],[Hospital]]</f>
        <v>0</v>
      </c>
      <c r="N183" s="21">
        <f>Sect6116[[#This Row],[ECSE]]</f>
        <v>205708.55386293735</v>
      </c>
      <c r="O183" s="27">
        <f>Sect6116[[#This Row],[Gross Total]]-SUM(Sect6116[[#This Row],[Regional Award sent to State Programs]:[ECSE sent to State Programs]])</f>
        <v>1469752.150358642</v>
      </c>
    </row>
    <row r="184" spans="1:15" x14ac:dyDescent="0.3">
      <c r="A184" s="25">
        <v>2197</v>
      </c>
      <c r="B184" t="s">
        <v>133</v>
      </c>
      <c r="C184" s="21">
        <v>442410.03260115604</v>
      </c>
      <c r="D184" s="21">
        <v>105575.12141618496</v>
      </c>
      <c r="E184" s="21">
        <v>0</v>
      </c>
      <c r="F184" s="21">
        <v>0</v>
      </c>
      <c r="G184" s="21">
        <v>0</v>
      </c>
      <c r="H184" s="21">
        <v>31840.115982658961</v>
      </c>
      <c r="I184" s="21">
        <f>SUM(Sect6116[[#This Row],[District]:[ECSE]])</f>
        <v>579825.2699999999</v>
      </c>
      <c r="J184" s="21">
        <v>105575.12141618496</v>
      </c>
      <c r="K184" s="21">
        <v>0</v>
      </c>
      <c r="L184" s="21">
        <v>0</v>
      </c>
      <c r="M184" s="21">
        <f>Sect6116[[#This Row],[Hospital]]</f>
        <v>0</v>
      </c>
      <c r="N184" s="21">
        <f>Sect6116[[#This Row],[ECSE]]</f>
        <v>31840.115982658961</v>
      </c>
      <c r="O184" s="27">
        <f>Sect6116[[#This Row],[Gross Total]]-SUM(Sect6116[[#This Row],[Regional Award sent to State Programs]:[ECSE sent to State Programs]])</f>
        <v>442410.03260115598</v>
      </c>
    </row>
    <row r="185" spans="1:15" x14ac:dyDescent="0.3">
      <c r="A185" s="24">
        <v>2222</v>
      </c>
      <c r="B185" t="s">
        <v>149</v>
      </c>
      <c r="C185" s="21">
        <v>3336.9900000000002</v>
      </c>
      <c r="D185" s="21">
        <v>0</v>
      </c>
      <c r="E185" s="21">
        <v>0</v>
      </c>
      <c r="F185" s="21">
        <v>0</v>
      </c>
      <c r="G185" s="21">
        <v>0</v>
      </c>
      <c r="H185" s="21">
        <v>0</v>
      </c>
      <c r="I185" s="21">
        <f>SUM(Sect6116[[#This Row],[District]:[ECSE]])</f>
        <v>3336.9900000000002</v>
      </c>
      <c r="J185" s="21">
        <v>0</v>
      </c>
      <c r="K185" s="21">
        <v>0</v>
      </c>
      <c r="L185" s="21">
        <v>0</v>
      </c>
      <c r="M185" s="21">
        <f>Sect6116[[#This Row],[Hospital]]</f>
        <v>0</v>
      </c>
      <c r="N185" s="21">
        <f>Sect6116[[#This Row],[ECSE]]</f>
        <v>0</v>
      </c>
      <c r="O185" s="27">
        <f>Sect6116[[#This Row],[Gross Total]]-SUM(Sect6116[[#This Row],[Regional Award sent to State Programs]:[ECSE sent to State Programs]])</f>
        <v>3336.9900000000002</v>
      </c>
    </row>
    <row r="186" spans="1:15" x14ac:dyDescent="0.3">
      <c r="A186" s="25">
        <v>2210</v>
      </c>
      <c r="B186" t="s">
        <v>230</v>
      </c>
      <c r="C186" s="21">
        <v>11709.980000000001</v>
      </c>
      <c r="D186" s="21">
        <v>0</v>
      </c>
      <c r="E186" s="21">
        <v>0</v>
      </c>
      <c r="F186" s="21">
        <v>0</v>
      </c>
      <c r="G186" s="21">
        <v>0</v>
      </c>
      <c r="H186" s="21">
        <v>0</v>
      </c>
      <c r="I186" s="21">
        <f>SUM(Sect6116[[#This Row],[District]:[ECSE]])</f>
        <v>11709.980000000001</v>
      </c>
      <c r="J186" s="21">
        <v>0</v>
      </c>
      <c r="K186" s="21">
        <v>0</v>
      </c>
      <c r="L186" s="21">
        <v>0</v>
      </c>
      <c r="M186" s="21">
        <f>Sect6116[[#This Row],[Hospital]]</f>
        <v>0</v>
      </c>
      <c r="N186" s="21">
        <f>Sect6116[[#This Row],[ECSE]]</f>
        <v>0</v>
      </c>
      <c r="O186" s="27">
        <f>Sect6116[[#This Row],[Gross Total]]-SUM(Sect6116[[#This Row],[Regional Award sent to State Programs]:[ECSE sent to State Programs]])</f>
        <v>11709.980000000001</v>
      </c>
    </row>
    <row r="187" spans="1:15" x14ac:dyDescent="0.3">
      <c r="A187" s="24">
        <v>2204</v>
      </c>
      <c r="B187" t="s">
        <v>231</v>
      </c>
      <c r="C187" s="21">
        <v>174168.18</v>
      </c>
      <c r="D187" s="21">
        <v>45756.047288135589</v>
      </c>
      <c r="E187" s="21">
        <v>0</v>
      </c>
      <c r="F187" s="21">
        <v>0</v>
      </c>
      <c r="G187" s="21">
        <v>0</v>
      </c>
      <c r="H187" s="21">
        <v>41328.042711864407</v>
      </c>
      <c r="I187" s="21">
        <f>SUM(Sect6116[[#This Row],[District]:[ECSE]])</f>
        <v>261252.27</v>
      </c>
      <c r="J187" s="21">
        <v>45756.047288135589</v>
      </c>
      <c r="K187" s="21">
        <v>0</v>
      </c>
      <c r="L187" s="21">
        <v>0</v>
      </c>
      <c r="M187" s="21">
        <f>Sect6116[[#This Row],[Hospital]]</f>
        <v>0</v>
      </c>
      <c r="N187" s="21">
        <f>Sect6116[[#This Row],[ECSE]]</f>
        <v>41328.042711864407</v>
      </c>
      <c r="O187" s="27">
        <f>Sect6116[[#This Row],[Gross Total]]-SUM(Sect6116[[#This Row],[Regional Award sent to State Programs]:[ECSE sent to State Programs]])</f>
        <v>174168.18</v>
      </c>
    </row>
    <row r="188" spans="1:15" x14ac:dyDescent="0.3">
      <c r="A188" s="25">
        <v>2213</v>
      </c>
      <c r="B188" t="s">
        <v>141</v>
      </c>
      <c r="C188" s="21">
        <v>98541.395428571414</v>
      </c>
      <c r="D188" s="21">
        <v>7299.3626243386234</v>
      </c>
      <c r="E188" s="21">
        <v>0</v>
      </c>
      <c r="F188" s="21">
        <v>0</v>
      </c>
      <c r="G188" s="21">
        <v>0</v>
      </c>
      <c r="H188" s="21">
        <v>9124.2032804232786</v>
      </c>
      <c r="I188" s="21">
        <f>SUM(Sect6116[[#This Row],[District]:[ECSE]])</f>
        <v>114964.96133333331</v>
      </c>
      <c r="J188" s="21">
        <v>7299.3626243386234</v>
      </c>
      <c r="K188" s="21">
        <v>0</v>
      </c>
      <c r="L188" s="21">
        <v>0</v>
      </c>
      <c r="M188" s="21">
        <f>Sect6116[[#This Row],[Hospital]]</f>
        <v>0</v>
      </c>
      <c r="N188" s="21">
        <f>Sect6116[[#This Row],[ECSE]]</f>
        <v>9124.2032804232786</v>
      </c>
      <c r="O188" s="27">
        <f>Sect6116[[#This Row],[Gross Total]]-SUM(Sect6116[[#This Row],[Regional Award sent to State Programs]:[ECSE sent to State Programs]])</f>
        <v>98541.395428571414</v>
      </c>
    </row>
    <row r="189" spans="1:15" x14ac:dyDescent="0.3">
      <c r="A189" s="24">
        <v>2116</v>
      </c>
      <c r="B189" t="s">
        <v>109</v>
      </c>
      <c r="C189" s="21">
        <v>238833.89090909093</v>
      </c>
      <c r="D189" s="21">
        <v>3618.6953168044079</v>
      </c>
      <c r="E189" s="21">
        <v>0</v>
      </c>
      <c r="F189" s="21">
        <v>0</v>
      </c>
      <c r="G189" s="21">
        <v>0</v>
      </c>
      <c r="H189" s="21">
        <v>23521.519559228655</v>
      </c>
      <c r="I189" s="21">
        <f>SUM(Sect6116[[#This Row],[District]:[ECSE]])</f>
        <v>265974.105785124</v>
      </c>
      <c r="J189" s="21">
        <v>3618.6953168044079</v>
      </c>
      <c r="K189" s="21">
        <v>0</v>
      </c>
      <c r="L189" s="21">
        <v>0</v>
      </c>
      <c r="M189" s="21">
        <f>Sect6116[[#This Row],[Hospital]]</f>
        <v>0</v>
      </c>
      <c r="N189" s="21">
        <f>Sect6116[[#This Row],[ECSE]]</f>
        <v>23521.519559228655</v>
      </c>
      <c r="O189" s="27">
        <f>Sect6116[[#This Row],[Gross Total]]-SUM(Sect6116[[#This Row],[Regional Award sent to State Programs]:[ECSE sent to State Programs]])</f>
        <v>238833.89090909093</v>
      </c>
    </row>
    <row r="190" spans="1:15" x14ac:dyDescent="0.3">
      <c r="A190" s="25">
        <v>1947</v>
      </c>
      <c r="B190" t="s">
        <v>22</v>
      </c>
      <c r="C190" s="21">
        <v>134546.33288208765</v>
      </c>
      <c r="D190" s="21">
        <v>27646.506756593353</v>
      </c>
      <c r="E190" s="21">
        <v>0</v>
      </c>
      <c r="F190" s="21">
        <v>0</v>
      </c>
      <c r="G190" s="21">
        <v>0</v>
      </c>
      <c r="H190" s="21">
        <v>9215.5022521977844</v>
      </c>
      <c r="I190" s="21">
        <f>SUM(Sect6116[[#This Row],[District]:[ECSE]])</f>
        <v>171408.3418908788</v>
      </c>
      <c r="J190" s="21">
        <v>27646.506756593353</v>
      </c>
      <c r="K190" s="21">
        <v>0</v>
      </c>
      <c r="L190" s="21">
        <v>0</v>
      </c>
      <c r="M190" s="21">
        <f>Sect6116[[#This Row],[Hospital]]</f>
        <v>0</v>
      </c>
      <c r="N190" s="21">
        <f>Sect6116[[#This Row],[ECSE]]</f>
        <v>9215.5022521977844</v>
      </c>
      <c r="O190" s="27">
        <f>Sect6116[[#This Row],[Gross Total]]-SUM(Sect6116[[#This Row],[Regional Award sent to State Programs]:[ECSE sent to State Programs]])</f>
        <v>134546.33288208768</v>
      </c>
    </row>
    <row r="191" spans="1:15" x14ac:dyDescent="0.3">
      <c r="A191" s="24">
        <v>2220</v>
      </c>
      <c r="B191" t="s">
        <v>147</v>
      </c>
      <c r="C191" s="21">
        <v>77478.772820512808</v>
      </c>
      <c r="D191" s="21">
        <v>0</v>
      </c>
      <c r="E191" s="21">
        <v>0</v>
      </c>
      <c r="F191" s="21">
        <v>0</v>
      </c>
      <c r="G191" s="21">
        <v>0</v>
      </c>
      <c r="H191" s="21">
        <v>11393.937179487177</v>
      </c>
      <c r="I191" s="21">
        <f>SUM(Sect6116[[#This Row],[District]:[ECSE]])</f>
        <v>88872.709999999992</v>
      </c>
      <c r="J191" s="21">
        <v>0</v>
      </c>
      <c r="K191" s="21">
        <v>0</v>
      </c>
      <c r="L191" s="21">
        <v>0</v>
      </c>
      <c r="M191" s="21">
        <f>Sect6116[[#This Row],[Hospital]]</f>
        <v>0</v>
      </c>
      <c r="N191" s="21">
        <f>Sect6116[[#This Row],[ECSE]]</f>
        <v>11393.937179487177</v>
      </c>
      <c r="O191" s="27">
        <f>Sect6116[[#This Row],[Gross Total]]-SUM(Sect6116[[#This Row],[Regional Award sent to State Programs]:[ECSE sent to State Programs]])</f>
        <v>77478.772820512822</v>
      </c>
    </row>
    <row r="192" spans="1:15" x14ac:dyDescent="0.3">
      <c r="A192" s="25">
        <v>1936</v>
      </c>
      <c r="B192" t="s">
        <v>232</v>
      </c>
      <c r="C192" s="21">
        <v>187929.10382022473</v>
      </c>
      <c r="D192" s="21">
        <v>45514.07983146068</v>
      </c>
      <c r="E192" s="21">
        <v>1468.1961235955057</v>
      </c>
      <c r="F192" s="21">
        <v>0</v>
      </c>
      <c r="G192" s="21">
        <v>0</v>
      </c>
      <c r="H192" s="21">
        <v>26427.530224719103</v>
      </c>
      <c r="I192" s="21">
        <f>SUM(Sect6116[[#This Row],[District]:[ECSE]])</f>
        <v>261338.91000000003</v>
      </c>
      <c r="J192" s="21">
        <v>45514.07983146068</v>
      </c>
      <c r="K192" s="21">
        <v>1468.1961235955057</v>
      </c>
      <c r="L192" s="21">
        <v>0</v>
      </c>
      <c r="M192" s="21">
        <f>Sect6116[[#This Row],[Hospital]]</f>
        <v>0</v>
      </c>
      <c r="N192" s="21">
        <f>Sect6116[[#This Row],[ECSE]]</f>
        <v>26427.530224719103</v>
      </c>
      <c r="O192" s="27">
        <f>Sect6116[[#This Row],[Gross Total]]-SUM(Sect6116[[#This Row],[Regional Award sent to State Programs]:[ECSE sent to State Programs]])</f>
        <v>187929.10382022476</v>
      </c>
    </row>
    <row r="193" spans="1:15" x14ac:dyDescent="0.3">
      <c r="A193" s="24">
        <v>1922</v>
      </c>
      <c r="B193" t="s">
        <v>233</v>
      </c>
      <c r="C193" s="21">
        <v>1334554.2873237855</v>
      </c>
      <c r="D193" s="21">
        <v>336756.68932469358</v>
      </c>
      <c r="E193" s="21">
        <v>1385.8299972209611</v>
      </c>
      <c r="F193" s="21">
        <v>0</v>
      </c>
      <c r="G193" s="21">
        <v>0</v>
      </c>
      <c r="H193" s="21">
        <v>81763.969836036704</v>
      </c>
      <c r="I193" s="21">
        <f>SUM(Sect6116[[#This Row],[District]:[ECSE]])</f>
        <v>1754460.7764817367</v>
      </c>
      <c r="J193" s="21">
        <v>336756.68932469358</v>
      </c>
      <c r="K193" s="21">
        <v>1385.8299972209611</v>
      </c>
      <c r="L193" s="21">
        <v>0</v>
      </c>
      <c r="M193" s="21">
        <f>Sect6116[[#This Row],[Hospital]]</f>
        <v>0</v>
      </c>
      <c r="N193" s="21">
        <f>Sect6116[[#This Row],[ECSE]]</f>
        <v>81763.969836036704</v>
      </c>
      <c r="O193" s="27">
        <f>Sect6116[[#This Row],[Gross Total]]-SUM(Sect6116[[#This Row],[Regional Award sent to State Programs]:[ECSE sent to State Programs]])</f>
        <v>1334554.2873237855</v>
      </c>
    </row>
    <row r="194" spans="1:15" x14ac:dyDescent="0.3">
      <c r="A194" s="25">
        <v>2255</v>
      </c>
      <c r="B194" t="s">
        <v>164</v>
      </c>
      <c r="C194" s="21">
        <v>248097.48611111109</v>
      </c>
      <c r="D194" s="21">
        <v>38029.541666666664</v>
      </c>
      <c r="E194" s="21">
        <v>0</v>
      </c>
      <c r="F194" s="21">
        <v>0</v>
      </c>
      <c r="G194" s="21">
        <v>0</v>
      </c>
      <c r="H194" s="21">
        <v>7243.7222222222217</v>
      </c>
      <c r="I194" s="21">
        <f>SUM(Sect6116[[#This Row],[District]:[ECSE]])</f>
        <v>293370.75</v>
      </c>
      <c r="J194" s="21">
        <v>38029.541666666664</v>
      </c>
      <c r="K194" s="21">
        <v>0</v>
      </c>
      <c r="L194" s="21">
        <v>0</v>
      </c>
      <c r="M194" s="21">
        <f>Sect6116[[#This Row],[Hospital]]</f>
        <v>0</v>
      </c>
      <c r="N194" s="21">
        <f>Sect6116[[#This Row],[ECSE]]</f>
        <v>7243.7222222222217</v>
      </c>
      <c r="O194" s="27">
        <f>Sect6116[[#This Row],[Gross Total]]-SUM(Sect6116[[#This Row],[Regional Award sent to State Programs]:[ECSE sent to State Programs]])</f>
        <v>248097.48611111112</v>
      </c>
    </row>
    <row r="195" spans="1:15" x14ac:dyDescent="0.3">
      <c r="A195" s="24">
        <v>2002</v>
      </c>
      <c r="B195" t="s">
        <v>42</v>
      </c>
      <c r="C195" s="21">
        <v>360476.36207255186</v>
      </c>
      <c r="D195" s="21">
        <v>38040.219113183855</v>
      </c>
      <c r="E195" s="21">
        <v>0</v>
      </c>
      <c r="F195" s="21">
        <v>0</v>
      </c>
      <c r="G195" s="21">
        <v>0</v>
      </c>
      <c r="H195" s="21">
        <v>48908.853145522109</v>
      </c>
      <c r="I195" s="21">
        <f>SUM(Sect6116[[#This Row],[District]:[ECSE]])</f>
        <v>447425.43433125783</v>
      </c>
      <c r="J195" s="21">
        <v>38040.219113183855</v>
      </c>
      <c r="K195" s="21">
        <v>0</v>
      </c>
      <c r="L195" s="21">
        <v>0</v>
      </c>
      <c r="M195" s="21">
        <f>Sect6116[[#This Row],[Hospital]]</f>
        <v>0</v>
      </c>
      <c r="N195" s="21">
        <f>Sect6116[[#This Row],[ECSE]]</f>
        <v>48908.853145522109</v>
      </c>
      <c r="O195" s="27">
        <f>Sect6116[[#This Row],[Gross Total]]-SUM(Sect6116[[#This Row],[Regional Award sent to State Programs]:[ECSE sent to State Programs]])</f>
        <v>360476.36207255186</v>
      </c>
    </row>
    <row r="196" spans="1:15" x14ac:dyDescent="0.3">
      <c r="A196" s="25">
        <v>2146</v>
      </c>
      <c r="B196" t="s">
        <v>119</v>
      </c>
      <c r="C196" s="21">
        <v>865088.45700804715</v>
      </c>
      <c r="D196" s="21">
        <v>221782.2318125726</v>
      </c>
      <c r="E196" s="21">
        <v>8265.1763408412135</v>
      </c>
      <c r="F196" s="21">
        <v>0</v>
      </c>
      <c r="G196" s="21">
        <v>0</v>
      </c>
      <c r="H196" s="21">
        <v>68876.469507010115</v>
      </c>
      <c r="I196" s="21">
        <f>SUM(Sect6116[[#This Row],[District]:[ECSE]])</f>
        <v>1164012.3346684712</v>
      </c>
      <c r="J196" s="21">
        <v>221782.2318125726</v>
      </c>
      <c r="K196" s="21">
        <v>8265.1763408412135</v>
      </c>
      <c r="L196" s="21">
        <v>0</v>
      </c>
      <c r="M196" s="21">
        <f>Sect6116[[#This Row],[Hospital]]</f>
        <v>0</v>
      </c>
      <c r="N196" s="21">
        <f>Sect6116[[#This Row],[ECSE]]</f>
        <v>68876.469507010115</v>
      </c>
      <c r="O196" s="27">
        <f>Sect6116[[#This Row],[Gross Total]]-SUM(Sect6116[[#This Row],[Regional Award sent to State Programs]:[ECSE sent to State Programs]])</f>
        <v>865088.45700804726</v>
      </c>
    </row>
    <row r="197" spans="1:15" x14ac:dyDescent="0.3">
      <c r="A197" s="24">
        <v>2251</v>
      </c>
      <c r="B197" t="s">
        <v>234</v>
      </c>
      <c r="C197" s="21">
        <v>275627.61772833922</v>
      </c>
      <c r="D197" s="21">
        <v>27367.281192884744</v>
      </c>
      <c r="E197" s="21">
        <v>0</v>
      </c>
      <c r="F197" s="21">
        <v>0</v>
      </c>
      <c r="G197" s="21">
        <v>0</v>
      </c>
      <c r="H197" s="21">
        <v>7819.2231979670705</v>
      </c>
      <c r="I197" s="21">
        <f>SUM(Sect6116[[#This Row],[District]:[ECSE]])</f>
        <v>310814.12211919099</v>
      </c>
      <c r="J197" s="21">
        <v>27367.281192884744</v>
      </c>
      <c r="K197" s="21">
        <v>0</v>
      </c>
      <c r="L197" s="21">
        <v>0</v>
      </c>
      <c r="M197" s="21">
        <f>Sect6116[[#This Row],[Hospital]]</f>
        <v>0</v>
      </c>
      <c r="N197" s="21">
        <f>Sect6116[[#This Row],[ECSE]]</f>
        <v>7819.2231979670705</v>
      </c>
      <c r="O197" s="27">
        <f>Sect6116[[#This Row],[Gross Total]]-SUM(Sect6116[[#This Row],[Regional Award sent to State Programs]:[ECSE sent to State Programs]])</f>
        <v>275627.61772833916</v>
      </c>
    </row>
    <row r="198" spans="1:15" x14ac:dyDescent="0.3">
      <c r="A198" s="25">
        <v>1997</v>
      </c>
      <c r="B198" t="s">
        <v>37</v>
      </c>
      <c r="C198" s="21">
        <v>76600.590867478779</v>
      </c>
      <c r="D198" s="21">
        <v>8326.1511812476929</v>
      </c>
      <c r="E198" s="21">
        <v>0</v>
      </c>
      <c r="F198" s="21">
        <v>0</v>
      </c>
      <c r="G198" s="21">
        <v>0</v>
      </c>
      <c r="H198" s="21">
        <v>19982.762834994461</v>
      </c>
      <c r="I198" s="21">
        <f>SUM(Sect6116[[#This Row],[District]:[ECSE]])</f>
        <v>104909.50488372093</v>
      </c>
      <c r="J198" s="21">
        <v>8326.1511812476929</v>
      </c>
      <c r="K198" s="21">
        <v>0</v>
      </c>
      <c r="L198" s="21">
        <v>0</v>
      </c>
      <c r="M198" s="21">
        <f>Sect6116[[#This Row],[Hospital]]</f>
        <v>0</v>
      </c>
      <c r="N198" s="21">
        <f>Sect6116[[#This Row],[ECSE]]</f>
        <v>19982.762834994461</v>
      </c>
      <c r="O198" s="27">
        <f>Sect6116[[#This Row],[Gross Total]]-SUM(Sect6116[[#This Row],[Regional Award sent to State Programs]:[ECSE sent to State Programs]])</f>
        <v>76600.590867478779</v>
      </c>
    </row>
    <row r="199" spans="1:15" x14ac:dyDescent="0.3">
      <c r="A199" s="24">
        <v>3476</v>
      </c>
      <c r="B199" t="s">
        <v>235</v>
      </c>
      <c r="C199" s="21">
        <v>49441.53</v>
      </c>
      <c r="D199" s="21">
        <v>0</v>
      </c>
      <c r="E199" s="21">
        <v>0</v>
      </c>
      <c r="F199" s="21">
        <v>0</v>
      </c>
      <c r="G199" s="21">
        <v>0</v>
      </c>
      <c r="H199" s="21">
        <v>0</v>
      </c>
      <c r="I199" s="21">
        <f>SUM(Sect6116[[#This Row],[District]:[ECSE]])</f>
        <v>49441.53</v>
      </c>
      <c r="J199" s="21">
        <v>0</v>
      </c>
      <c r="K199" s="21">
        <v>0</v>
      </c>
      <c r="L199" s="21">
        <v>0</v>
      </c>
      <c r="M199" s="21">
        <f>Sect6116[[#This Row],[Hospital]]</f>
        <v>0</v>
      </c>
      <c r="N199" s="21">
        <f>Sect6116[[#This Row],[ECSE]]</f>
        <v>0</v>
      </c>
      <c r="O199" s="27">
        <f>Sect6116[[#This Row],[Gross Total]]-SUM(Sect6116[[#This Row],[Regional Award sent to State Programs]:[ECSE sent to State Programs]])</f>
        <v>49441.53</v>
      </c>
    </row>
    <row r="200" spans="1:15" x14ac:dyDescent="0.3">
      <c r="A200" s="25">
        <v>3477</v>
      </c>
      <c r="B200" t="s">
        <v>236</v>
      </c>
      <c r="C200" s="21">
        <v>258306.25999999998</v>
      </c>
      <c r="D200" s="21">
        <v>0</v>
      </c>
      <c r="E200" s="21">
        <v>0</v>
      </c>
      <c r="F200" s="21">
        <v>0</v>
      </c>
      <c r="G200" s="21">
        <v>0</v>
      </c>
      <c r="H200" s="21">
        <v>0</v>
      </c>
      <c r="I200" s="21">
        <f>SUM(Sect6116[[#This Row],[District]:[ECSE]])</f>
        <v>258306.25999999998</v>
      </c>
      <c r="J200" s="21">
        <v>0</v>
      </c>
      <c r="K200" s="21">
        <v>0</v>
      </c>
      <c r="L200" s="21">
        <v>0</v>
      </c>
      <c r="M200" s="21">
        <f>Sect6116[[#This Row],[Hospital]]</f>
        <v>0</v>
      </c>
      <c r="N200" s="21">
        <f>Sect6116[[#This Row],[ECSE]]</f>
        <v>0</v>
      </c>
      <c r="O200" s="27">
        <f>Sect6116[[#This Row],[Gross Total]]-SUM(Sect6116[[#This Row],[Regional Award sent to State Programs]:[ECSE sent to State Programs]])</f>
        <v>258306.25999999998</v>
      </c>
    </row>
    <row r="201" spans="1:15" x14ac:dyDescent="0.3">
      <c r="A201" s="24">
        <v>2332</v>
      </c>
      <c r="B201" t="s">
        <v>237</v>
      </c>
      <c r="C201" s="21">
        <v>6738.34</v>
      </c>
      <c r="D201" s="21">
        <v>0</v>
      </c>
      <c r="E201" s="21">
        <v>0</v>
      </c>
      <c r="F201" s="21">
        <v>0</v>
      </c>
      <c r="G201" s="21">
        <v>0</v>
      </c>
      <c r="H201" s="21">
        <v>0</v>
      </c>
      <c r="I201" s="21">
        <f>SUM(Sect6116[[#This Row],[District]:[ECSE]])</f>
        <v>6738.34</v>
      </c>
      <c r="J201" s="21">
        <v>0</v>
      </c>
      <c r="K201" s="21">
        <v>0</v>
      </c>
      <c r="L201" s="21">
        <v>0</v>
      </c>
      <c r="M201" s="21">
        <f>Sect6116[[#This Row],[Hospital]]</f>
        <v>0</v>
      </c>
      <c r="N201" s="21">
        <f>Sect6116[[#This Row],[ECSE]]</f>
        <v>0</v>
      </c>
      <c r="O201" s="27">
        <f>Sect6116[[#This Row],[Gross Total]]-SUM(Sect6116[[#This Row],[Regional Award sent to State Programs]:[ECSE sent to State Programs]])</f>
        <v>6738.34</v>
      </c>
    </row>
    <row r="202" spans="1:15" x14ac:dyDescent="0.3">
      <c r="A202" s="25">
        <v>5269</v>
      </c>
      <c r="B202" t="s">
        <v>182</v>
      </c>
      <c r="C202" s="21">
        <v>17398.533492257302</v>
      </c>
      <c r="D202" s="21">
        <v>0</v>
      </c>
      <c r="E202" s="21">
        <v>0</v>
      </c>
      <c r="F202" s="21">
        <v>0</v>
      </c>
      <c r="G202" s="21">
        <v>0</v>
      </c>
      <c r="H202" s="21">
        <v>0</v>
      </c>
      <c r="I202" s="21">
        <v>17398.53</v>
      </c>
      <c r="J202" s="21">
        <v>0</v>
      </c>
      <c r="K202" s="21">
        <v>0</v>
      </c>
      <c r="L202" s="21">
        <v>0</v>
      </c>
      <c r="M202" s="21">
        <f>Sect6116[[#This Row],[Hospital]]</f>
        <v>0</v>
      </c>
      <c r="N202" s="21">
        <f>Sect6116[[#This Row],[ECSE]]</f>
        <v>0</v>
      </c>
      <c r="O202" s="27">
        <f>Sect6116[[#This Row],[Gross Total]]-SUM(Sect6116[[#This Row],[Regional Award sent to State Programs]:[ECSE sent to State Programs]])</f>
        <v>17398.53</v>
      </c>
    </row>
    <row r="203" spans="1:15" s="2" customFormat="1" x14ac:dyDescent="0.3">
      <c r="B203" t="s">
        <v>184</v>
      </c>
      <c r="C203" s="20">
        <f>SUBTOTAL(109,Sect6116[District])</f>
        <v>108369473.59123251</v>
      </c>
      <c r="D203" s="20">
        <f>SUBTOTAL(109,Sect6116[Regional])</f>
        <v>21282850.546752155</v>
      </c>
      <c r="E203" s="20">
        <f>SUBTOTAL(109,Sect6116[OSD])</f>
        <v>146514.9411468289</v>
      </c>
      <c r="F203" s="20">
        <f>SUBTOTAL(109,Sect6116[LTCT])</f>
        <v>356957.23319376272</v>
      </c>
      <c r="G203" s="20">
        <f>SUBTOTAL(109,Sect6116[Hospital])</f>
        <v>9317.6465974006678</v>
      </c>
      <c r="H203" s="20">
        <f>SUBTOTAL(109,Sect6116[ECSE])</f>
        <v>10521785.141077355</v>
      </c>
      <c r="I203" s="23">
        <f>SUBTOTAL(109,Sect6116[Gross Total])</f>
        <v>140686899.09650779</v>
      </c>
      <c r="J203" s="23">
        <f>SUBTOTAL(109,Sect6116[Regional Award sent to State Programs])</f>
        <v>21264332.897770524</v>
      </c>
      <c r="K203" s="23">
        <f>SUBTOTAL(109,Sect6116[OSD Award sent to State Program])</f>
        <v>144795.80524615521</v>
      </c>
      <c r="L203" s="23">
        <f>SUBTOTAL(109,Sect6116[LTCT sent to State Programs])</f>
        <v>356957.23319376272</v>
      </c>
      <c r="M203" s="23">
        <f>SUBTOTAL(109,Sect6116[Hospital sent to State Programs])</f>
        <v>9317.6465974006678</v>
      </c>
      <c r="N203" s="23">
        <f>SUBTOTAL(109,Sect6116[ECSE sent to State Programs])</f>
        <v>10521785.141077355</v>
      </c>
      <c r="O203" s="28">
        <f>SUBTOTAL(109,Sect6116[Net Award to School District])</f>
        <v>108389710.37262253</v>
      </c>
    </row>
    <row r="204" spans="1:15" hidden="1" x14ac:dyDescent="0.3">
      <c r="B204" s="2"/>
      <c r="C204" s="2"/>
      <c r="D204" s="2"/>
      <c r="E204" s="2"/>
      <c r="F204" s="2"/>
      <c r="G204" s="2"/>
      <c r="H204" s="2"/>
      <c r="I204" s="2"/>
      <c r="J204" s="2"/>
      <c r="K204" s="2"/>
      <c r="L204" s="2"/>
      <c r="M204" s="2"/>
      <c r="N204" s="2"/>
      <c r="O204" s="2"/>
    </row>
  </sheetData>
  <sheetProtection sort="0" autoFilter="0"/>
  <phoneticPr fontId="9" type="noConversion"/>
  <pageMargins left="0.7" right="0.7" top="0.75" bottom="0.75" header="0.3" footer="0.3"/>
  <pageSetup orientation="portrait" horizontalDpi="1200" verticalDpi="1200"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3CD503-BCE0-4F12-A035-3D65D32AF9AA}">
  <dimension ref="A1:O204"/>
  <sheetViews>
    <sheetView zoomScale="120" zoomScaleNormal="120" workbookViewId="0">
      <selection activeCell="B1" sqref="B1:B1048576"/>
    </sheetView>
  </sheetViews>
  <sheetFormatPr defaultColWidth="7.296875" defaultRowHeight="0" customHeight="1" zeroHeight="1" x14ac:dyDescent="0.3"/>
  <cols>
    <col min="1" max="1" width="6.296875" bestFit="1" customWidth="1"/>
    <col min="2" max="2" width="30.296875" customWidth="1"/>
    <col min="3" max="9" width="16.296875" customWidth="1"/>
    <col min="10" max="10" width="39.296875" bestFit="1" customWidth="1"/>
    <col min="11" max="11" width="34.796875" bestFit="1" customWidth="1"/>
    <col min="12" max="12" width="29.69921875" bestFit="1" customWidth="1"/>
    <col min="13" max="13" width="32.8984375" bestFit="1" customWidth="1"/>
    <col min="14" max="14" width="29.796875" bestFit="1" customWidth="1"/>
    <col min="15" max="15" width="30" bestFit="1" customWidth="1"/>
    <col min="16" max="17" width="7.296875" customWidth="1"/>
  </cols>
  <sheetData>
    <row r="1" spans="1:15" ht="13.5" thickBot="1" x14ac:dyDescent="0.35">
      <c r="A1" s="26" t="s">
        <v>252</v>
      </c>
      <c r="B1" t="s">
        <v>0</v>
      </c>
      <c r="C1" s="6" t="s">
        <v>174</v>
      </c>
      <c r="D1" s="6" t="s">
        <v>175</v>
      </c>
      <c r="E1" s="6" t="s">
        <v>170</v>
      </c>
      <c r="F1" s="6" t="s">
        <v>171</v>
      </c>
      <c r="G1" s="6" t="s">
        <v>176</v>
      </c>
      <c r="H1" s="6" t="s">
        <v>177</v>
      </c>
      <c r="I1" s="6" t="s">
        <v>178</v>
      </c>
      <c r="J1" s="29" t="s">
        <v>254</v>
      </c>
      <c r="K1" s="29" t="s">
        <v>255</v>
      </c>
      <c r="L1" s="29" t="s">
        <v>256</v>
      </c>
      <c r="M1" s="29" t="s">
        <v>257</v>
      </c>
      <c r="N1" s="29" t="s">
        <v>258</v>
      </c>
      <c r="O1" s="30" t="s">
        <v>253</v>
      </c>
    </row>
    <row r="2" spans="1:15" ht="13" x14ac:dyDescent="0.3">
      <c r="A2" s="25">
        <v>2063</v>
      </c>
      <c r="B2" t="s">
        <v>79</v>
      </c>
      <c r="C2" s="21">
        <v>484.33</v>
      </c>
      <c r="D2" s="21">
        <v>0</v>
      </c>
      <c r="E2" s="21">
        <v>0</v>
      </c>
      <c r="F2" s="21">
        <v>0</v>
      </c>
      <c r="G2" s="21">
        <v>0</v>
      </c>
      <c r="H2" s="21">
        <v>0</v>
      </c>
      <c r="I2" s="21">
        <f>SUM(Sect61979[[#This Row],[District]:[ECSE]])</f>
        <v>484.33</v>
      </c>
      <c r="J2" s="21">
        <v>0</v>
      </c>
      <c r="K2" s="21">
        <v>0</v>
      </c>
      <c r="L2" s="21">
        <v>0</v>
      </c>
      <c r="M2" s="21">
        <f>Sect61979[[#This Row],[Hospital]]</f>
        <v>0</v>
      </c>
      <c r="N2" s="21">
        <f>Sect61979[[#This Row],[ECSE]]</f>
        <v>0</v>
      </c>
      <c r="O2" s="27">
        <f>Sect61979[[#This Row],[Gross Total]]-SUM(Sect61979[[#This Row],[Regional Award sent to State Programs]:[ECSE sent to State Programs]])</f>
        <v>484.33</v>
      </c>
    </row>
    <row r="3" spans="1:15" ht="13" x14ac:dyDescent="0.3">
      <c r="A3" s="24">
        <v>2113</v>
      </c>
      <c r="B3" t="s">
        <v>106</v>
      </c>
      <c r="C3" s="21">
        <v>301.95</v>
      </c>
      <c r="D3" s="21">
        <v>0</v>
      </c>
      <c r="E3" s="21">
        <v>0</v>
      </c>
      <c r="F3" s="21">
        <v>0</v>
      </c>
      <c r="G3" s="21">
        <v>0</v>
      </c>
      <c r="H3" s="21">
        <v>0</v>
      </c>
      <c r="I3" s="21">
        <f>SUM(Sect61979[[#This Row],[District]:[ECSE]])</f>
        <v>301.95</v>
      </c>
      <c r="J3" s="21">
        <v>0</v>
      </c>
      <c r="K3" s="21">
        <v>0</v>
      </c>
      <c r="L3" s="21">
        <v>0</v>
      </c>
      <c r="M3" s="21">
        <f>Sect61979[[#This Row],[Hospital]]</f>
        <v>0</v>
      </c>
      <c r="N3" s="21">
        <f>Sect61979[[#This Row],[ECSE]]</f>
        <v>0</v>
      </c>
      <c r="O3" s="27">
        <f>Sect61979[[#This Row],[Gross Total]]-SUM(Sect61979[[#This Row],[Regional Award sent to State Programs]:[ECSE sent to State Programs]])</f>
        <v>301.95</v>
      </c>
    </row>
    <row r="4" spans="1:15" ht="13" x14ac:dyDescent="0.3">
      <c r="A4" s="25">
        <v>1899</v>
      </c>
      <c r="B4" t="s">
        <v>5</v>
      </c>
      <c r="C4" s="21">
        <v>401.15000000000003</v>
      </c>
      <c r="D4" s="21">
        <v>0</v>
      </c>
      <c r="E4" s="21">
        <v>0</v>
      </c>
      <c r="F4" s="21">
        <v>0</v>
      </c>
      <c r="G4" s="21">
        <v>0</v>
      </c>
      <c r="H4" s="21">
        <v>1203.45</v>
      </c>
      <c r="I4" s="21">
        <f>SUM(Sect61979[[#This Row],[District]:[ECSE]])</f>
        <v>1604.6000000000001</v>
      </c>
      <c r="J4" s="21">
        <v>0</v>
      </c>
      <c r="K4" s="21">
        <v>0</v>
      </c>
      <c r="L4" s="21">
        <v>0</v>
      </c>
      <c r="M4" s="21">
        <f>Sect61979[[#This Row],[Hospital]]</f>
        <v>0</v>
      </c>
      <c r="N4" s="21">
        <f>Sect61979[[#This Row],[ECSE]]</f>
        <v>1203.45</v>
      </c>
      <c r="O4" s="27">
        <f>Sect61979[[#This Row],[Gross Total]]-SUM(Sect61979[[#This Row],[Regional Award sent to State Programs]:[ECSE sent to State Programs]])</f>
        <v>401.15000000000009</v>
      </c>
    </row>
    <row r="5" spans="1:15" ht="13" x14ac:dyDescent="0.3">
      <c r="A5" s="24">
        <v>2252</v>
      </c>
      <c r="B5" t="s">
        <v>161</v>
      </c>
      <c r="C5" s="21">
        <v>2321.8428571428572</v>
      </c>
      <c r="D5" s="21">
        <v>1160.9214285714286</v>
      </c>
      <c r="E5" s="21">
        <v>0</v>
      </c>
      <c r="F5" s="21">
        <v>0</v>
      </c>
      <c r="G5" s="21">
        <v>0</v>
      </c>
      <c r="H5" s="21">
        <v>4643.6857142857143</v>
      </c>
      <c r="I5" s="21">
        <f>SUM(Sect61979[[#This Row],[District]:[ECSE]])</f>
        <v>8126.45</v>
      </c>
      <c r="J5" s="21">
        <v>1160.9214285714286</v>
      </c>
      <c r="K5" s="21">
        <v>0</v>
      </c>
      <c r="L5" s="21">
        <v>0</v>
      </c>
      <c r="M5" s="21">
        <f>Sect61979[[#This Row],[Hospital]]</f>
        <v>0</v>
      </c>
      <c r="N5" s="21">
        <f>Sect61979[[#This Row],[ECSE]]</f>
        <v>4643.6857142857143</v>
      </c>
      <c r="O5" s="27">
        <f>Sect61979[[#This Row],[Gross Total]]-SUM(Sect61979[[#This Row],[Regional Award sent to State Programs]:[ECSE sent to State Programs]])</f>
        <v>2321.8428571428567</v>
      </c>
    </row>
    <row r="6" spans="1:15" ht="13" x14ac:dyDescent="0.3">
      <c r="A6" s="25">
        <v>2111</v>
      </c>
      <c r="B6" t="s">
        <v>104</v>
      </c>
      <c r="C6" s="21">
        <v>782.33</v>
      </c>
      <c r="D6" s="21">
        <v>0</v>
      </c>
      <c r="E6" s="21">
        <v>0</v>
      </c>
      <c r="F6" s="21">
        <v>0</v>
      </c>
      <c r="G6" s="21">
        <v>0</v>
      </c>
      <c r="H6" s="21">
        <v>0</v>
      </c>
      <c r="I6" s="21">
        <f>SUM(Sect61979[[#This Row],[District]:[ECSE]])</f>
        <v>782.33</v>
      </c>
      <c r="J6" s="21">
        <v>0</v>
      </c>
      <c r="K6" s="21">
        <v>0</v>
      </c>
      <c r="L6" s="21">
        <v>0</v>
      </c>
      <c r="M6" s="21">
        <f>Sect61979[[#This Row],[Hospital]]</f>
        <v>0</v>
      </c>
      <c r="N6" s="21">
        <f>Sect61979[[#This Row],[ECSE]]</f>
        <v>0</v>
      </c>
      <c r="O6" s="27">
        <f>Sect61979[[#This Row],[Gross Total]]-SUM(Sect61979[[#This Row],[Regional Award sent to State Programs]:[ECSE sent to State Programs]])</f>
        <v>782.33</v>
      </c>
    </row>
    <row r="7" spans="1:15" ht="13" x14ac:dyDescent="0.3">
      <c r="A7" s="24">
        <v>2005</v>
      </c>
      <c r="B7" t="s">
        <v>44</v>
      </c>
      <c r="C7" s="21">
        <v>170.66500000000002</v>
      </c>
      <c r="D7" s="21">
        <v>0</v>
      </c>
      <c r="E7" s="21">
        <v>0</v>
      </c>
      <c r="F7" s="21">
        <v>0</v>
      </c>
      <c r="G7" s="21">
        <v>0</v>
      </c>
      <c r="H7" s="21">
        <v>511.99500000000006</v>
      </c>
      <c r="I7" s="21">
        <f>SUM(Sect61979[[#This Row],[District]:[ECSE]])</f>
        <v>682.66000000000008</v>
      </c>
      <c r="J7" s="21">
        <v>0</v>
      </c>
      <c r="K7" s="21">
        <v>0</v>
      </c>
      <c r="L7" s="21">
        <v>0</v>
      </c>
      <c r="M7" s="21">
        <f>Sect61979[[#This Row],[Hospital]]</f>
        <v>0</v>
      </c>
      <c r="N7" s="21">
        <f>Sect61979[[#This Row],[ECSE]]</f>
        <v>511.99500000000006</v>
      </c>
      <c r="O7" s="27">
        <f>Sect61979[[#This Row],[Gross Total]]-SUM(Sect61979[[#This Row],[Regional Award sent to State Programs]:[ECSE sent to State Programs]])</f>
        <v>170.66500000000002</v>
      </c>
    </row>
    <row r="8" spans="1:15" ht="13" x14ac:dyDescent="0.3">
      <c r="A8" s="25">
        <v>2115</v>
      </c>
      <c r="B8" t="s">
        <v>108</v>
      </c>
      <c r="C8" s="21">
        <v>6.02</v>
      </c>
      <c r="D8" s="21">
        <v>0</v>
      </c>
      <c r="E8" s="21">
        <v>0</v>
      </c>
      <c r="F8" s="21">
        <v>0</v>
      </c>
      <c r="G8" s="21">
        <v>0</v>
      </c>
      <c r="H8" s="21">
        <v>0</v>
      </c>
      <c r="I8" s="21">
        <f>SUM(Sect61979[[#This Row],[District]:[ECSE]])</f>
        <v>6.02</v>
      </c>
      <c r="J8" s="21">
        <v>0</v>
      </c>
      <c r="K8" s="21">
        <v>0</v>
      </c>
      <c r="L8" s="21">
        <v>0</v>
      </c>
      <c r="M8" s="21">
        <f>Sect61979[[#This Row],[Hospital]]</f>
        <v>0</v>
      </c>
      <c r="N8" s="21">
        <f>Sect61979[[#This Row],[ECSE]]</f>
        <v>0</v>
      </c>
      <c r="O8" s="27">
        <f>Sect61979[[#This Row],[Gross Total]]-SUM(Sect61979[[#This Row],[Regional Award sent to State Programs]:[ECSE sent to State Programs]])</f>
        <v>6.02</v>
      </c>
    </row>
    <row r="9" spans="1:15" ht="13" x14ac:dyDescent="0.3">
      <c r="A9" s="24">
        <v>2041</v>
      </c>
      <c r="B9" t="s">
        <v>61</v>
      </c>
      <c r="C9" s="21">
        <v>3813.9524137931035</v>
      </c>
      <c r="D9" s="21">
        <v>1089.7006896551725</v>
      </c>
      <c r="E9" s="21">
        <v>0</v>
      </c>
      <c r="F9" s="21">
        <v>0</v>
      </c>
      <c r="G9" s="21">
        <v>0</v>
      </c>
      <c r="H9" s="21">
        <v>10897.006896551724</v>
      </c>
      <c r="I9" s="21">
        <f>SUM(Sect61979[[#This Row],[District]:[ECSE]])</f>
        <v>15800.66</v>
      </c>
      <c r="J9" s="21">
        <v>1089.7006896551725</v>
      </c>
      <c r="K9" s="21">
        <v>0</v>
      </c>
      <c r="L9" s="21">
        <v>0</v>
      </c>
      <c r="M9" s="21">
        <f>Sect61979[[#This Row],[Hospital]]</f>
        <v>0</v>
      </c>
      <c r="N9" s="21">
        <f>Sect61979[[#This Row],[ECSE]]</f>
        <v>10897.006896551724</v>
      </c>
      <c r="O9" s="27">
        <f>Sect61979[[#This Row],[Gross Total]]-SUM(Sect61979[[#This Row],[Regional Award sent to State Programs]:[ECSE sent to State Programs]])</f>
        <v>3813.9524137931039</v>
      </c>
    </row>
    <row r="10" spans="1:15" ht="13" x14ac:dyDescent="0.3">
      <c r="A10" s="25">
        <v>2051</v>
      </c>
      <c r="B10" t="s">
        <v>70</v>
      </c>
      <c r="C10" s="21">
        <v>1.72</v>
      </c>
      <c r="D10" s="21">
        <v>0</v>
      </c>
      <c r="E10" s="21">
        <v>0</v>
      </c>
      <c r="F10" s="21">
        <v>0</v>
      </c>
      <c r="G10" s="21">
        <v>0</v>
      </c>
      <c r="H10" s="21">
        <v>0</v>
      </c>
      <c r="I10" s="21">
        <f>SUM(Sect61979[[#This Row],[District]:[ECSE]])</f>
        <v>1.72</v>
      </c>
      <c r="J10" s="21">
        <v>0</v>
      </c>
      <c r="K10" s="21">
        <v>0</v>
      </c>
      <c r="L10" s="21">
        <v>0</v>
      </c>
      <c r="M10" s="21">
        <f>Sect61979[[#This Row],[Hospital]]</f>
        <v>0</v>
      </c>
      <c r="N10" s="21">
        <f>Sect61979[[#This Row],[ECSE]]</f>
        <v>0</v>
      </c>
      <c r="O10" s="27">
        <f>Sect61979[[#This Row],[Gross Total]]-SUM(Sect61979[[#This Row],[Regional Award sent to State Programs]:[ECSE sent to State Programs]])</f>
        <v>1.72</v>
      </c>
    </row>
    <row r="11" spans="1:15" ht="13" x14ac:dyDescent="0.3">
      <c r="A11" s="24">
        <v>1933</v>
      </c>
      <c r="B11" t="s">
        <v>205</v>
      </c>
      <c r="C11" s="21">
        <v>1463.05</v>
      </c>
      <c r="D11" s="21">
        <v>292.61</v>
      </c>
      <c r="E11" s="21">
        <v>0</v>
      </c>
      <c r="F11" s="21">
        <v>0</v>
      </c>
      <c r="G11" s="21">
        <v>0</v>
      </c>
      <c r="H11" s="21">
        <v>7315.2499999999991</v>
      </c>
      <c r="I11" s="21">
        <f>SUM(Sect61979[[#This Row],[District]:[ECSE]])</f>
        <v>9070.91</v>
      </c>
      <c r="J11" s="21">
        <v>292.61</v>
      </c>
      <c r="K11" s="21">
        <v>0</v>
      </c>
      <c r="L11" s="21">
        <v>0</v>
      </c>
      <c r="M11" s="21">
        <f>Sect61979[[#This Row],[Hospital]]</f>
        <v>0</v>
      </c>
      <c r="N11" s="21">
        <f>Sect61979[[#This Row],[ECSE]]</f>
        <v>7315.2499999999991</v>
      </c>
      <c r="O11" s="27">
        <f>Sect61979[[#This Row],[Gross Total]]-SUM(Sect61979[[#This Row],[Regional Award sent to State Programs]:[ECSE sent to State Programs]])</f>
        <v>1463.0500000000011</v>
      </c>
    </row>
    <row r="12" spans="1:15" ht="13" x14ac:dyDescent="0.3">
      <c r="A12" s="25">
        <v>2208</v>
      </c>
      <c r="B12" t="s">
        <v>206</v>
      </c>
      <c r="C12" s="21">
        <v>2207.554285714285</v>
      </c>
      <c r="D12" s="21">
        <v>0</v>
      </c>
      <c r="E12" s="21">
        <v>0</v>
      </c>
      <c r="F12" s="21">
        <v>0</v>
      </c>
      <c r="G12" s="21">
        <v>0</v>
      </c>
      <c r="H12" s="21">
        <v>2943.4057142857137</v>
      </c>
      <c r="I12" s="21">
        <f>SUM(Sect61979[[#This Row],[District]:[ECSE]])</f>
        <v>5150.9599999999991</v>
      </c>
      <c r="J12" s="21">
        <v>0</v>
      </c>
      <c r="K12" s="21">
        <v>0</v>
      </c>
      <c r="L12" s="21">
        <v>0</v>
      </c>
      <c r="M12" s="21">
        <f>Sect61979[[#This Row],[Hospital]]</f>
        <v>0</v>
      </c>
      <c r="N12" s="21">
        <f>Sect61979[[#This Row],[ECSE]]</f>
        <v>2943.4057142857137</v>
      </c>
      <c r="O12" s="27">
        <f>Sect61979[[#This Row],[Gross Total]]-SUM(Sect61979[[#This Row],[Regional Award sent to State Programs]:[ECSE sent to State Programs]])</f>
        <v>2207.5542857142855</v>
      </c>
    </row>
    <row r="13" spans="1:15" ht="13" x14ac:dyDescent="0.3">
      <c r="A13" s="24">
        <v>1894</v>
      </c>
      <c r="B13" t="s">
        <v>1</v>
      </c>
      <c r="C13" s="21">
        <v>3526.8300000000004</v>
      </c>
      <c r="D13" s="21">
        <v>0</v>
      </c>
      <c r="E13" s="21">
        <v>0</v>
      </c>
      <c r="F13" s="21">
        <v>0</v>
      </c>
      <c r="G13" s="21">
        <v>0</v>
      </c>
      <c r="H13" s="21">
        <v>11756.1</v>
      </c>
      <c r="I13" s="21">
        <f>SUM(Sect61979[[#This Row],[District]:[ECSE]])</f>
        <v>15282.93</v>
      </c>
      <c r="J13" s="21">
        <v>0</v>
      </c>
      <c r="K13" s="21">
        <v>0</v>
      </c>
      <c r="L13" s="21">
        <v>0</v>
      </c>
      <c r="M13" s="21">
        <f>Sect61979[[#This Row],[Hospital]]</f>
        <v>0</v>
      </c>
      <c r="N13" s="21">
        <f>Sect61979[[#This Row],[ECSE]]</f>
        <v>11756.1</v>
      </c>
      <c r="O13" s="27">
        <f>Sect61979[[#This Row],[Gross Total]]-SUM(Sect61979[[#This Row],[Regional Award sent to State Programs]:[ECSE sent to State Programs]])</f>
        <v>3526.83</v>
      </c>
    </row>
    <row r="14" spans="1:15" ht="13" x14ac:dyDescent="0.3">
      <c r="A14" s="25">
        <v>1969</v>
      </c>
      <c r="B14" t="s">
        <v>29</v>
      </c>
      <c r="C14" s="21">
        <v>1592.31</v>
      </c>
      <c r="D14" s="21">
        <v>530.77</v>
      </c>
      <c r="E14" s="21">
        <v>0</v>
      </c>
      <c r="F14" s="21">
        <v>0</v>
      </c>
      <c r="G14" s="21">
        <v>0</v>
      </c>
      <c r="H14" s="21">
        <v>3715.3900000000003</v>
      </c>
      <c r="I14" s="21">
        <f>SUM(Sect61979[[#This Row],[District]:[ECSE]])</f>
        <v>5838.47</v>
      </c>
      <c r="J14" s="21">
        <v>530.77</v>
      </c>
      <c r="K14" s="21">
        <v>0</v>
      </c>
      <c r="L14" s="21">
        <v>0</v>
      </c>
      <c r="M14" s="21">
        <f>Sect61979[[#This Row],[Hospital]]</f>
        <v>0</v>
      </c>
      <c r="N14" s="21">
        <f>Sect61979[[#This Row],[ECSE]]</f>
        <v>3715.3900000000003</v>
      </c>
      <c r="O14" s="27">
        <f>Sect61979[[#This Row],[Gross Total]]-SUM(Sect61979[[#This Row],[Regional Award sent to State Programs]:[ECSE sent to State Programs]])</f>
        <v>1592.3100000000004</v>
      </c>
    </row>
    <row r="15" spans="1:15" ht="13" x14ac:dyDescent="0.3">
      <c r="A15" s="24">
        <v>2240</v>
      </c>
      <c r="B15" t="s">
        <v>152</v>
      </c>
      <c r="C15" s="21">
        <v>380.67600000000004</v>
      </c>
      <c r="D15" s="21">
        <v>0</v>
      </c>
      <c r="E15" s="21">
        <v>0</v>
      </c>
      <c r="F15" s="21">
        <v>0</v>
      </c>
      <c r="G15" s="21">
        <v>0</v>
      </c>
      <c r="H15" s="21">
        <v>1522.7040000000002</v>
      </c>
      <c r="I15" s="21">
        <f>SUM(Sect61979[[#This Row],[District]:[ECSE]])</f>
        <v>1903.38</v>
      </c>
      <c r="J15" s="21">
        <v>0</v>
      </c>
      <c r="K15" s="21">
        <v>0</v>
      </c>
      <c r="L15" s="21">
        <v>0</v>
      </c>
      <c r="M15" s="21">
        <f>Sect61979[[#This Row],[Hospital]]</f>
        <v>0</v>
      </c>
      <c r="N15" s="21">
        <f>Sect61979[[#This Row],[ECSE]]</f>
        <v>1522.7040000000002</v>
      </c>
      <c r="O15" s="27">
        <f>Sect61979[[#This Row],[Gross Total]]-SUM(Sect61979[[#This Row],[Regional Award sent to State Programs]:[ECSE sent to State Programs]])</f>
        <v>380.67599999999993</v>
      </c>
    </row>
    <row r="16" spans="1:15" ht="13" x14ac:dyDescent="0.3">
      <c r="A16" s="25">
        <v>2243</v>
      </c>
      <c r="B16" t="s">
        <v>155</v>
      </c>
      <c r="C16" s="21">
        <v>34520.784622641513</v>
      </c>
      <c r="D16" s="21">
        <v>11363.985000000001</v>
      </c>
      <c r="E16" s="21">
        <v>0</v>
      </c>
      <c r="F16" s="21">
        <v>0</v>
      </c>
      <c r="G16" s="21">
        <v>0</v>
      </c>
      <c r="H16" s="21">
        <v>90483.050377358493</v>
      </c>
      <c r="I16" s="21">
        <f>SUM(Sect61979[[#This Row],[District]:[ECSE]])</f>
        <v>136367.82</v>
      </c>
      <c r="J16" s="21">
        <v>11363.985000000001</v>
      </c>
      <c r="K16" s="21">
        <v>0</v>
      </c>
      <c r="L16" s="21">
        <v>0</v>
      </c>
      <c r="M16" s="21">
        <f>Sect61979[[#This Row],[Hospital]]</f>
        <v>0</v>
      </c>
      <c r="N16" s="21">
        <f>Sect61979[[#This Row],[ECSE]]</f>
        <v>90483.050377358493</v>
      </c>
      <c r="O16" s="27">
        <f>Sect61979[[#This Row],[Gross Total]]-SUM(Sect61979[[#This Row],[Regional Award sent to State Programs]:[ECSE sent to State Programs]])</f>
        <v>34520.784622641513</v>
      </c>
    </row>
    <row r="17" spans="1:15" ht="13" x14ac:dyDescent="0.3">
      <c r="A17" s="24">
        <v>1976</v>
      </c>
      <c r="B17" t="s">
        <v>207</v>
      </c>
      <c r="C17" s="21">
        <v>18106.713094170402</v>
      </c>
      <c r="D17" s="21">
        <v>3434.0317937219729</v>
      </c>
      <c r="E17" s="21">
        <v>0</v>
      </c>
      <c r="F17" s="21">
        <v>0</v>
      </c>
      <c r="G17" s="21">
        <v>0</v>
      </c>
      <c r="H17" s="21">
        <v>48076.445112107627</v>
      </c>
      <c r="I17" s="21">
        <f>SUM(Sect61979[[#This Row],[District]:[ECSE]])</f>
        <v>69617.19</v>
      </c>
      <c r="J17" s="21">
        <v>3434.0317937219729</v>
      </c>
      <c r="K17" s="21">
        <v>0</v>
      </c>
      <c r="L17" s="21">
        <v>0</v>
      </c>
      <c r="M17" s="21">
        <f>Sect61979[[#This Row],[Hospital]]</f>
        <v>0</v>
      </c>
      <c r="N17" s="21">
        <f>Sect61979[[#This Row],[ECSE]]</f>
        <v>48076.445112107627</v>
      </c>
      <c r="O17" s="27">
        <f>Sect61979[[#This Row],[Gross Total]]-SUM(Sect61979[[#This Row],[Regional Award sent to State Programs]:[ECSE sent to State Programs]])</f>
        <v>18106.713094170402</v>
      </c>
    </row>
    <row r="18" spans="1:15" ht="13" x14ac:dyDescent="0.3">
      <c r="A18" s="25">
        <v>2088</v>
      </c>
      <c r="B18" t="s">
        <v>86</v>
      </c>
      <c r="C18" s="21">
        <v>8130.5468717948725</v>
      </c>
      <c r="D18" s="21">
        <v>0</v>
      </c>
      <c r="E18" s="21">
        <v>0</v>
      </c>
      <c r="F18" s="21">
        <v>0</v>
      </c>
      <c r="G18" s="21">
        <v>0</v>
      </c>
      <c r="H18" s="21">
        <v>25602.573128205127</v>
      </c>
      <c r="I18" s="21">
        <f>SUM(Sect61979[[#This Row],[District]:[ECSE]])</f>
        <v>33733.120000000003</v>
      </c>
      <c r="J18" s="21">
        <v>0</v>
      </c>
      <c r="K18" s="21">
        <v>0</v>
      </c>
      <c r="L18" s="21">
        <v>0</v>
      </c>
      <c r="M18" s="21">
        <f>Sect61979[[#This Row],[Hospital]]</f>
        <v>0</v>
      </c>
      <c r="N18" s="21">
        <f>Sect61979[[#This Row],[ECSE]]</f>
        <v>25602.573128205127</v>
      </c>
      <c r="O18" s="27">
        <f>Sect61979[[#This Row],[Gross Total]]-SUM(Sect61979[[#This Row],[Regional Award sent to State Programs]:[ECSE sent to State Programs]])</f>
        <v>8130.5468717948752</v>
      </c>
    </row>
    <row r="19" spans="1:15" ht="13" x14ac:dyDescent="0.3">
      <c r="A19" s="24">
        <v>2095</v>
      </c>
      <c r="B19" t="s">
        <v>92</v>
      </c>
      <c r="C19" s="21">
        <v>310.23</v>
      </c>
      <c r="D19" s="21">
        <v>0</v>
      </c>
      <c r="E19" s="21">
        <v>0</v>
      </c>
      <c r="F19" s="21">
        <v>0</v>
      </c>
      <c r="G19" s="21">
        <v>0</v>
      </c>
      <c r="H19" s="21">
        <v>310.23</v>
      </c>
      <c r="I19" s="21">
        <f>SUM(Sect61979[[#This Row],[District]:[ECSE]])</f>
        <v>620.46</v>
      </c>
      <c r="J19" s="21">
        <v>0</v>
      </c>
      <c r="K19" s="21">
        <v>0</v>
      </c>
      <c r="L19" s="21">
        <v>0</v>
      </c>
      <c r="M19" s="21">
        <f>Sect61979[[#This Row],[Hospital]]</f>
        <v>0</v>
      </c>
      <c r="N19" s="21">
        <f>Sect61979[[#This Row],[ECSE]]</f>
        <v>310.23</v>
      </c>
      <c r="O19" s="27">
        <f>Sect61979[[#This Row],[Gross Total]]-SUM(Sect61979[[#This Row],[Regional Award sent to State Programs]:[ECSE sent to State Programs]])</f>
        <v>310.23</v>
      </c>
    </row>
    <row r="20" spans="1:15" ht="13" x14ac:dyDescent="0.3">
      <c r="A20" s="25">
        <v>2052</v>
      </c>
      <c r="B20" t="s">
        <v>71</v>
      </c>
      <c r="C20" s="21">
        <v>6.02</v>
      </c>
      <c r="D20" s="21">
        <v>0</v>
      </c>
      <c r="E20" s="21">
        <v>0</v>
      </c>
      <c r="F20" s="21">
        <v>0</v>
      </c>
      <c r="G20" s="21">
        <v>0</v>
      </c>
      <c r="H20" s="21">
        <v>0</v>
      </c>
      <c r="I20" s="21">
        <f>SUM(Sect61979[[#This Row],[District]:[ECSE]])</f>
        <v>6.02</v>
      </c>
      <c r="J20" s="21">
        <v>0</v>
      </c>
      <c r="K20" s="21">
        <v>0</v>
      </c>
      <c r="L20" s="21">
        <v>0</v>
      </c>
      <c r="M20" s="21">
        <f>Sect61979[[#This Row],[Hospital]]</f>
        <v>0</v>
      </c>
      <c r="N20" s="21">
        <f>Sect61979[[#This Row],[ECSE]]</f>
        <v>0</v>
      </c>
      <c r="O20" s="27">
        <f>Sect61979[[#This Row],[Gross Total]]-SUM(Sect61979[[#This Row],[Regional Award sent to State Programs]:[ECSE sent to State Programs]])</f>
        <v>6.02</v>
      </c>
    </row>
    <row r="21" spans="1:15" ht="13" x14ac:dyDescent="0.3">
      <c r="A21" s="24">
        <v>1974</v>
      </c>
      <c r="B21" t="s">
        <v>208</v>
      </c>
      <c r="C21" s="21">
        <v>6161.3566666666666</v>
      </c>
      <c r="D21" s="21">
        <v>0</v>
      </c>
      <c r="E21" s="21">
        <v>0</v>
      </c>
      <c r="F21" s="21">
        <v>0</v>
      </c>
      <c r="G21" s="21">
        <v>0</v>
      </c>
      <c r="H21" s="21">
        <v>8961.9733333333334</v>
      </c>
      <c r="I21" s="21">
        <f>SUM(Sect61979[[#This Row],[District]:[ECSE]])</f>
        <v>15123.33</v>
      </c>
      <c r="J21" s="21">
        <v>0</v>
      </c>
      <c r="K21" s="21">
        <v>0</v>
      </c>
      <c r="L21" s="21">
        <v>0</v>
      </c>
      <c r="M21" s="21">
        <f>Sect61979[[#This Row],[Hospital]]</f>
        <v>0</v>
      </c>
      <c r="N21" s="21">
        <f>Sect61979[[#This Row],[ECSE]]</f>
        <v>8961.9733333333334</v>
      </c>
      <c r="O21" s="27">
        <f>Sect61979[[#This Row],[Gross Total]]-SUM(Sect61979[[#This Row],[Regional Award sent to State Programs]:[ECSE sent to State Programs]])</f>
        <v>6161.3566666666666</v>
      </c>
    </row>
    <row r="22" spans="1:15" ht="13" x14ac:dyDescent="0.3">
      <c r="A22" s="25">
        <v>1896</v>
      </c>
      <c r="B22" t="s">
        <v>3</v>
      </c>
      <c r="C22" s="21">
        <v>284</v>
      </c>
      <c r="D22" s="21">
        <v>0</v>
      </c>
      <c r="E22" s="21">
        <v>0</v>
      </c>
      <c r="F22" s="21">
        <v>0</v>
      </c>
      <c r="G22" s="21">
        <v>0</v>
      </c>
      <c r="H22" s="21">
        <v>0</v>
      </c>
      <c r="I22" s="21">
        <f>SUM(Sect61979[[#This Row],[District]:[ECSE]])</f>
        <v>284</v>
      </c>
      <c r="J22" s="21">
        <v>0</v>
      </c>
      <c r="K22" s="21">
        <v>0</v>
      </c>
      <c r="L22" s="21">
        <v>0</v>
      </c>
      <c r="M22" s="21">
        <f>Sect61979[[#This Row],[Hospital]]</f>
        <v>0</v>
      </c>
      <c r="N22" s="21">
        <f>Sect61979[[#This Row],[ECSE]]</f>
        <v>0</v>
      </c>
      <c r="O22" s="27">
        <f>Sect61979[[#This Row],[Gross Total]]-SUM(Sect61979[[#This Row],[Regional Award sent to State Programs]:[ECSE sent to State Programs]])</f>
        <v>284</v>
      </c>
    </row>
    <row r="23" spans="1:15" ht="13" x14ac:dyDescent="0.3">
      <c r="A23" s="24">
        <v>2046</v>
      </c>
      <c r="B23" t="s">
        <v>66</v>
      </c>
      <c r="C23" s="21">
        <v>615.44000000000005</v>
      </c>
      <c r="D23" s="21">
        <v>0</v>
      </c>
      <c r="E23" s="21">
        <v>0</v>
      </c>
      <c r="F23" s="21">
        <v>0</v>
      </c>
      <c r="G23" s="21">
        <v>0</v>
      </c>
      <c r="H23" s="21">
        <v>0</v>
      </c>
      <c r="I23" s="21">
        <f>SUM(Sect61979[[#This Row],[District]:[ECSE]])</f>
        <v>615.44000000000005</v>
      </c>
      <c r="J23" s="21">
        <v>0</v>
      </c>
      <c r="K23" s="21">
        <v>0</v>
      </c>
      <c r="L23" s="21">
        <v>0</v>
      </c>
      <c r="M23" s="21">
        <f>Sect61979[[#This Row],[Hospital]]</f>
        <v>0</v>
      </c>
      <c r="N23" s="21">
        <f>Sect61979[[#This Row],[ECSE]]</f>
        <v>0</v>
      </c>
      <c r="O23" s="27">
        <f>Sect61979[[#This Row],[Gross Total]]-SUM(Sect61979[[#This Row],[Regional Award sent to State Programs]:[ECSE sent to State Programs]])</f>
        <v>615.44000000000005</v>
      </c>
    </row>
    <row r="24" spans="1:15" ht="13" x14ac:dyDescent="0.3">
      <c r="A24" s="25">
        <v>1995</v>
      </c>
      <c r="B24" t="s">
        <v>209</v>
      </c>
      <c r="C24" s="21">
        <v>0</v>
      </c>
      <c r="D24" s="21">
        <v>0</v>
      </c>
      <c r="E24" s="21">
        <v>0</v>
      </c>
      <c r="F24" s="21">
        <v>0</v>
      </c>
      <c r="G24" s="21">
        <v>0</v>
      </c>
      <c r="H24" s="21">
        <v>329.32000000000005</v>
      </c>
      <c r="I24" s="21">
        <f>SUM(Sect61979[[#This Row],[District]:[ECSE]])</f>
        <v>329.32000000000005</v>
      </c>
      <c r="J24" s="21">
        <v>0</v>
      </c>
      <c r="K24" s="21">
        <v>0</v>
      </c>
      <c r="L24" s="21">
        <v>0</v>
      </c>
      <c r="M24" s="21">
        <f>Sect61979[[#This Row],[Hospital]]</f>
        <v>0</v>
      </c>
      <c r="N24" s="21">
        <f>Sect61979[[#This Row],[ECSE]]</f>
        <v>329.32000000000005</v>
      </c>
      <c r="O24" s="27">
        <f>Sect61979[[#This Row],[Gross Total]]-SUM(Sect61979[[#This Row],[Regional Award sent to State Programs]:[ECSE sent to State Programs]])</f>
        <v>0</v>
      </c>
    </row>
    <row r="25" spans="1:15" ht="13" x14ac:dyDescent="0.3">
      <c r="A25" s="24">
        <v>1929</v>
      </c>
      <c r="B25" t="s">
        <v>14</v>
      </c>
      <c r="C25" s="21">
        <v>5951.4125000000004</v>
      </c>
      <c r="D25" s="21">
        <v>1893.6312500000001</v>
      </c>
      <c r="E25" s="21">
        <v>0</v>
      </c>
      <c r="F25" s="21">
        <v>0</v>
      </c>
      <c r="G25" s="21">
        <v>0</v>
      </c>
      <c r="H25" s="21">
        <v>9468.15625</v>
      </c>
      <c r="I25" s="21">
        <f>SUM(Sect61979[[#This Row],[District]:[ECSE]])</f>
        <v>17313.2</v>
      </c>
      <c r="J25" s="21">
        <v>1893.6312500000001</v>
      </c>
      <c r="K25" s="21">
        <v>0</v>
      </c>
      <c r="L25" s="21">
        <v>0</v>
      </c>
      <c r="M25" s="21">
        <f>Sect61979[[#This Row],[Hospital]]</f>
        <v>0</v>
      </c>
      <c r="N25" s="21">
        <f>Sect61979[[#This Row],[ECSE]]</f>
        <v>9468.15625</v>
      </c>
      <c r="O25" s="27">
        <f>Sect61979[[#This Row],[Gross Total]]-SUM(Sect61979[[#This Row],[Regional Award sent to State Programs]:[ECSE sent to State Programs]])</f>
        <v>5951.4125000000004</v>
      </c>
    </row>
    <row r="26" spans="1:15" ht="13" x14ac:dyDescent="0.3">
      <c r="A26" s="25">
        <v>2139</v>
      </c>
      <c r="B26" t="s">
        <v>112</v>
      </c>
      <c r="C26" s="21">
        <v>5602.8956521739128</v>
      </c>
      <c r="D26" s="21">
        <v>1680.8686956521738</v>
      </c>
      <c r="E26" s="21">
        <v>0</v>
      </c>
      <c r="F26" s="21">
        <v>0</v>
      </c>
      <c r="G26" s="21">
        <v>0</v>
      </c>
      <c r="H26" s="21">
        <v>5602.8956521739128</v>
      </c>
      <c r="I26" s="21">
        <f>SUM(Sect61979[[#This Row],[District]:[ECSE]])</f>
        <v>12886.66</v>
      </c>
      <c r="J26" s="21">
        <v>1680.8686956521738</v>
      </c>
      <c r="K26" s="21">
        <v>0</v>
      </c>
      <c r="L26" s="21">
        <v>0</v>
      </c>
      <c r="M26" s="21">
        <f>Sect61979[[#This Row],[Hospital]]</f>
        <v>0</v>
      </c>
      <c r="N26" s="21">
        <f>Sect61979[[#This Row],[ECSE]]</f>
        <v>5602.8956521739128</v>
      </c>
      <c r="O26" s="27">
        <f>Sect61979[[#This Row],[Gross Total]]-SUM(Sect61979[[#This Row],[Regional Award sent to State Programs]:[ECSE sent to State Programs]])</f>
        <v>5602.8956521739128</v>
      </c>
    </row>
    <row r="27" spans="1:15" ht="13" x14ac:dyDescent="0.3">
      <c r="A27" s="24">
        <v>2185</v>
      </c>
      <c r="B27" t="s">
        <v>125</v>
      </c>
      <c r="C27" s="21">
        <v>7882.6196799999998</v>
      </c>
      <c r="D27" s="21">
        <v>1819.0660800000001</v>
      </c>
      <c r="E27" s="21">
        <v>0</v>
      </c>
      <c r="F27" s="21">
        <v>0</v>
      </c>
      <c r="G27" s="21">
        <v>0</v>
      </c>
      <c r="H27" s="21">
        <v>28195.524239999999</v>
      </c>
      <c r="I27" s="21">
        <f>SUM(Sect61979[[#This Row],[District]:[ECSE]])</f>
        <v>37897.21</v>
      </c>
      <c r="J27" s="21">
        <v>1819.0660800000001</v>
      </c>
      <c r="K27" s="21">
        <v>0</v>
      </c>
      <c r="L27" s="21">
        <v>0</v>
      </c>
      <c r="M27" s="21">
        <f>Sect61979[[#This Row],[Hospital]]</f>
        <v>0</v>
      </c>
      <c r="N27" s="21">
        <f>Sect61979[[#This Row],[ECSE]]</f>
        <v>28195.524239999999</v>
      </c>
      <c r="O27" s="27">
        <f>Sect61979[[#This Row],[Gross Total]]-SUM(Sect61979[[#This Row],[Regional Award sent to State Programs]:[ECSE sent to State Programs]])</f>
        <v>7882.6196799999998</v>
      </c>
    </row>
    <row r="28" spans="1:15" ht="13" x14ac:dyDescent="0.3">
      <c r="A28" s="25">
        <v>1972</v>
      </c>
      <c r="B28" t="s">
        <v>30</v>
      </c>
      <c r="C28" s="21">
        <v>1060.155</v>
      </c>
      <c r="D28" s="21">
        <v>0</v>
      </c>
      <c r="E28" s="21">
        <v>0</v>
      </c>
      <c r="F28" s="21">
        <v>0</v>
      </c>
      <c r="G28" s="21">
        <v>0</v>
      </c>
      <c r="H28" s="21">
        <v>3180.4650000000001</v>
      </c>
      <c r="I28" s="21">
        <f>SUM(Sect61979[[#This Row],[District]:[ECSE]])</f>
        <v>4240.62</v>
      </c>
      <c r="J28" s="21">
        <v>0</v>
      </c>
      <c r="K28" s="21">
        <v>0</v>
      </c>
      <c r="L28" s="21">
        <v>0</v>
      </c>
      <c r="M28" s="21">
        <f>Sect61979[[#This Row],[Hospital]]</f>
        <v>0</v>
      </c>
      <c r="N28" s="21">
        <f>Sect61979[[#This Row],[ECSE]]</f>
        <v>3180.4650000000001</v>
      </c>
      <c r="O28" s="27">
        <f>Sect61979[[#This Row],[Gross Total]]-SUM(Sect61979[[#This Row],[Regional Award sent to State Programs]:[ECSE sent to State Programs]])</f>
        <v>1060.1549999999997</v>
      </c>
    </row>
    <row r="29" spans="1:15" ht="13" x14ac:dyDescent="0.3">
      <c r="A29" s="24">
        <v>2105</v>
      </c>
      <c r="B29" t="s">
        <v>100</v>
      </c>
      <c r="C29" s="21">
        <v>1174.0063636363634</v>
      </c>
      <c r="D29" s="21">
        <v>0</v>
      </c>
      <c r="E29" s="21">
        <v>0</v>
      </c>
      <c r="F29" s="21">
        <v>0</v>
      </c>
      <c r="G29" s="21">
        <v>0</v>
      </c>
      <c r="H29" s="21">
        <v>3130.6836363636362</v>
      </c>
      <c r="I29" s="21">
        <f>SUM(Sect61979[[#This Row],[District]:[ECSE]])</f>
        <v>4304.6899999999996</v>
      </c>
      <c r="J29" s="21">
        <v>0</v>
      </c>
      <c r="K29" s="21">
        <v>0</v>
      </c>
      <c r="L29" s="21">
        <v>0</v>
      </c>
      <c r="M29" s="21">
        <f>Sect61979[[#This Row],[Hospital]]</f>
        <v>0</v>
      </c>
      <c r="N29" s="21">
        <f>Sect61979[[#This Row],[ECSE]]</f>
        <v>3130.6836363636362</v>
      </c>
      <c r="O29" s="27">
        <f>Sect61979[[#This Row],[Gross Total]]-SUM(Sect61979[[#This Row],[Regional Award sent to State Programs]:[ECSE sent to State Programs]])</f>
        <v>1174.0063636363634</v>
      </c>
    </row>
    <row r="30" spans="1:15" ht="13" x14ac:dyDescent="0.3">
      <c r="A30" s="25">
        <v>2042</v>
      </c>
      <c r="B30" t="s">
        <v>62</v>
      </c>
      <c r="C30" s="21">
        <v>11419.649142857143</v>
      </c>
      <c r="D30" s="21">
        <v>1903.2748571428569</v>
      </c>
      <c r="E30" s="21">
        <v>0</v>
      </c>
      <c r="F30" s="21">
        <v>0</v>
      </c>
      <c r="G30" s="21">
        <v>0</v>
      </c>
      <c r="H30" s="21">
        <v>19984.385999999999</v>
      </c>
      <c r="I30" s="21">
        <f>SUM(Sect61979[[#This Row],[District]:[ECSE]])</f>
        <v>33307.31</v>
      </c>
      <c r="J30" s="21">
        <v>1903.2748571428569</v>
      </c>
      <c r="K30" s="21">
        <v>0</v>
      </c>
      <c r="L30" s="21">
        <v>0</v>
      </c>
      <c r="M30" s="21">
        <f>Sect61979[[#This Row],[Hospital]]</f>
        <v>0</v>
      </c>
      <c r="N30" s="21">
        <f>Sect61979[[#This Row],[ECSE]]</f>
        <v>19984.385999999999</v>
      </c>
      <c r="O30" s="27">
        <f>Sect61979[[#This Row],[Gross Total]]-SUM(Sect61979[[#This Row],[Regional Award sent to State Programs]:[ECSE sent to State Programs]])</f>
        <v>11419.649142857143</v>
      </c>
    </row>
    <row r="31" spans="1:15" ht="13" x14ac:dyDescent="0.3">
      <c r="A31" s="24">
        <v>2191</v>
      </c>
      <c r="B31" t="s">
        <v>130</v>
      </c>
      <c r="C31" s="21">
        <v>5388.8138297872338</v>
      </c>
      <c r="D31" s="21">
        <v>1796.2712765957444</v>
      </c>
      <c r="E31" s="21">
        <v>0</v>
      </c>
      <c r="F31" s="21">
        <v>0</v>
      </c>
      <c r="G31" s="21">
        <v>0</v>
      </c>
      <c r="H31" s="21">
        <v>9699.8648936170212</v>
      </c>
      <c r="I31" s="21">
        <f>SUM(Sect61979[[#This Row],[District]:[ECSE]])</f>
        <v>16884.949999999997</v>
      </c>
      <c r="J31" s="21">
        <v>1796.2712765957444</v>
      </c>
      <c r="K31" s="21">
        <v>0</v>
      </c>
      <c r="L31" s="21">
        <v>0</v>
      </c>
      <c r="M31" s="21">
        <f>Sect61979[[#This Row],[Hospital]]</f>
        <v>0</v>
      </c>
      <c r="N31" s="21">
        <f>Sect61979[[#This Row],[ECSE]]</f>
        <v>9699.8648936170212</v>
      </c>
      <c r="O31" s="27">
        <f>Sect61979[[#This Row],[Gross Total]]-SUM(Sect61979[[#This Row],[Regional Award sent to State Programs]:[ECSE sent to State Programs]])</f>
        <v>5388.813829787232</v>
      </c>
    </row>
    <row r="32" spans="1:15" ht="13" x14ac:dyDescent="0.3">
      <c r="A32" s="25">
        <v>1945</v>
      </c>
      <c r="B32" t="s">
        <v>20</v>
      </c>
      <c r="C32" s="21">
        <v>3118.3857142857141</v>
      </c>
      <c r="D32" s="21">
        <v>935.51571428571424</v>
      </c>
      <c r="E32" s="21">
        <v>0</v>
      </c>
      <c r="F32" s="21">
        <v>0</v>
      </c>
      <c r="G32" s="21">
        <v>0</v>
      </c>
      <c r="H32" s="21">
        <v>4677.5785714285712</v>
      </c>
      <c r="I32" s="21">
        <f>SUM(Sect61979[[#This Row],[District]:[ECSE]])</f>
        <v>8731.48</v>
      </c>
      <c r="J32" s="21">
        <v>935.51571428571424</v>
      </c>
      <c r="K32" s="21">
        <v>0</v>
      </c>
      <c r="L32" s="21">
        <v>0</v>
      </c>
      <c r="M32" s="21">
        <f>Sect61979[[#This Row],[Hospital]]</f>
        <v>0</v>
      </c>
      <c r="N32" s="21">
        <f>Sect61979[[#This Row],[ECSE]]</f>
        <v>4677.5785714285712</v>
      </c>
      <c r="O32" s="27">
        <f>Sect61979[[#This Row],[Gross Total]]-SUM(Sect61979[[#This Row],[Regional Award sent to State Programs]:[ECSE sent to State Programs]])</f>
        <v>3118.3857142857141</v>
      </c>
    </row>
    <row r="33" spans="1:15" ht="13" x14ac:dyDescent="0.3">
      <c r="A33" s="24">
        <v>1927</v>
      </c>
      <c r="B33" t="s">
        <v>12</v>
      </c>
      <c r="C33" s="21">
        <v>1601.7371428571428</v>
      </c>
      <c r="D33" s="21">
        <v>0</v>
      </c>
      <c r="E33" s="21">
        <v>0</v>
      </c>
      <c r="F33" s="21">
        <v>0</v>
      </c>
      <c r="G33" s="21">
        <v>0</v>
      </c>
      <c r="H33" s="21">
        <v>4004.3428571428572</v>
      </c>
      <c r="I33" s="21">
        <f>SUM(Sect61979[[#This Row],[District]:[ECSE]])</f>
        <v>5606.08</v>
      </c>
      <c r="J33" s="21">
        <v>0</v>
      </c>
      <c r="K33" s="21">
        <v>0</v>
      </c>
      <c r="L33" s="21">
        <v>0</v>
      </c>
      <c r="M33" s="21">
        <f>Sect61979[[#This Row],[Hospital]]</f>
        <v>0</v>
      </c>
      <c r="N33" s="21">
        <f>Sect61979[[#This Row],[ECSE]]</f>
        <v>4004.3428571428572</v>
      </c>
      <c r="O33" s="27">
        <f>Sect61979[[#This Row],[Gross Total]]-SUM(Sect61979[[#This Row],[Regional Award sent to State Programs]:[ECSE sent to State Programs]])</f>
        <v>1601.7371428571428</v>
      </c>
    </row>
    <row r="34" spans="1:15" ht="13" x14ac:dyDescent="0.3">
      <c r="A34" s="25">
        <v>2006</v>
      </c>
      <c r="B34" t="s">
        <v>45</v>
      </c>
      <c r="C34" s="21">
        <v>600.18000000000006</v>
      </c>
      <c r="D34" s="21">
        <v>0</v>
      </c>
      <c r="E34" s="21">
        <v>0</v>
      </c>
      <c r="F34" s="21">
        <v>0</v>
      </c>
      <c r="G34" s="21">
        <v>0</v>
      </c>
      <c r="H34" s="21">
        <v>400.12000000000006</v>
      </c>
      <c r="I34" s="21">
        <f>SUM(Sect61979[[#This Row],[District]:[ECSE]])</f>
        <v>1000.3000000000002</v>
      </c>
      <c r="J34" s="21">
        <v>0</v>
      </c>
      <c r="K34" s="21">
        <v>0</v>
      </c>
      <c r="L34" s="21">
        <v>0</v>
      </c>
      <c r="M34" s="21">
        <f>Sect61979[[#This Row],[Hospital]]</f>
        <v>0</v>
      </c>
      <c r="N34" s="21">
        <f>Sect61979[[#This Row],[ECSE]]</f>
        <v>400.12000000000006</v>
      </c>
      <c r="O34" s="27">
        <f>Sect61979[[#This Row],[Gross Total]]-SUM(Sect61979[[#This Row],[Regional Award sent to State Programs]:[ECSE sent to State Programs]])</f>
        <v>600.18000000000006</v>
      </c>
    </row>
    <row r="35" spans="1:15" ht="13" x14ac:dyDescent="0.3">
      <c r="A35" s="24">
        <v>1965</v>
      </c>
      <c r="B35" t="s">
        <v>25</v>
      </c>
      <c r="C35" s="21">
        <v>8355.8636000000006</v>
      </c>
      <c r="D35" s="21">
        <v>795.7965333333334</v>
      </c>
      <c r="E35" s="21">
        <v>0</v>
      </c>
      <c r="F35" s="21">
        <v>0</v>
      </c>
      <c r="G35" s="21">
        <v>0</v>
      </c>
      <c r="H35" s="21">
        <v>20690.709866666668</v>
      </c>
      <c r="I35" s="21">
        <f>SUM(Sect61979[[#This Row],[District]:[ECSE]])</f>
        <v>29842.370000000003</v>
      </c>
      <c r="J35" s="21">
        <v>795.7965333333334</v>
      </c>
      <c r="K35" s="21">
        <v>0</v>
      </c>
      <c r="L35" s="21">
        <v>0</v>
      </c>
      <c r="M35" s="21">
        <f>Sect61979[[#This Row],[Hospital]]</f>
        <v>0</v>
      </c>
      <c r="N35" s="21">
        <f>Sect61979[[#This Row],[ECSE]]</f>
        <v>20690.709866666668</v>
      </c>
      <c r="O35" s="27">
        <f>Sect61979[[#This Row],[Gross Total]]-SUM(Sect61979[[#This Row],[Regional Award sent to State Programs]:[ECSE sent to State Programs]])</f>
        <v>8355.8636000000006</v>
      </c>
    </row>
    <row r="36" spans="1:15" ht="13" x14ac:dyDescent="0.3">
      <c r="A36" s="25">
        <v>1964</v>
      </c>
      <c r="B36" t="s">
        <v>24</v>
      </c>
      <c r="C36" s="21">
        <v>1669.8547058823528</v>
      </c>
      <c r="D36" s="21">
        <v>0</v>
      </c>
      <c r="E36" s="21">
        <v>0</v>
      </c>
      <c r="F36" s="21">
        <v>0</v>
      </c>
      <c r="G36" s="21">
        <v>0</v>
      </c>
      <c r="H36" s="21">
        <v>7792.6552941176451</v>
      </c>
      <c r="I36" s="21">
        <f>SUM(Sect61979[[#This Row],[District]:[ECSE]])</f>
        <v>9462.5099999999984</v>
      </c>
      <c r="J36" s="21">
        <v>0</v>
      </c>
      <c r="K36" s="21">
        <v>0</v>
      </c>
      <c r="L36" s="21">
        <v>0</v>
      </c>
      <c r="M36" s="21">
        <f>Sect61979[[#This Row],[Hospital]]</f>
        <v>0</v>
      </c>
      <c r="N36" s="21">
        <f>Sect61979[[#This Row],[ECSE]]</f>
        <v>7792.6552941176451</v>
      </c>
      <c r="O36" s="27">
        <f>Sect61979[[#This Row],[Gross Total]]-SUM(Sect61979[[#This Row],[Regional Award sent to State Programs]:[ECSE sent to State Programs]])</f>
        <v>1669.8547058823533</v>
      </c>
    </row>
    <row r="37" spans="1:15" ht="13" x14ac:dyDescent="0.3">
      <c r="A37" s="24">
        <v>2186</v>
      </c>
      <c r="B37" t="s">
        <v>126</v>
      </c>
      <c r="C37" s="21">
        <v>2620.373333333333</v>
      </c>
      <c r="D37" s="21">
        <v>262.03733333333332</v>
      </c>
      <c r="E37" s="21">
        <v>0</v>
      </c>
      <c r="F37" s="21">
        <v>0</v>
      </c>
      <c r="G37" s="21">
        <v>0</v>
      </c>
      <c r="H37" s="21">
        <v>1048.1493333333333</v>
      </c>
      <c r="I37" s="21">
        <f>SUM(Sect61979[[#This Row],[District]:[ECSE]])</f>
        <v>3930.5599999999995</v>
      </c>
      <c r="J37" s="21">
        <v>262.03733333333332</v>
      </c>
      <c r="K37" s="21">
        <v>0</v>
      </c>
      <c r="L37" s="21">
        <v>0</v>
      </c>
      <c r="M37" s="21">
        <f>Sect61979[[#This Row],[Hospital]]</f>
        <v>0</v>
      </c>
      <c r="N37" s="21">
        <f>Sect61979[[#This Row],[ECSE]]</f>
        <v>1048.1493333333333</v>
      </c>
      <c r="O37" s="27">
        <f>Sect61979[[#This Row],[Gross Total]]-SUM(Sect61979[[#This Row],[Regional Award sent to State Programs]:[ECSE sent to State Programs]])</f>
        <v>2620.373333333333</v>
      </c>
    </row>
    <row r="38" spans="1:15" ht="13" x14ac:dyDescent="0.3">
      <c r="A38" s="25">
        <v>1901</v>
      </c>
      <c r="B38" t="s">
        <v>7</v>
      </c>
      <c r="C38" s="21">
        <v>9722.807093023257</v>
      </c>
      <c r="D38" s="21">
        <v>2314.954069767442</v>
      </c>
      <c r="E38" s="21">
        <v>0</v>
      </c>
      <c r="F38" s="21">
        <v>0</v>
      </c>
      <c r="G38" s="21">
        <v>0</v>
      </c>
      <c r="H38" s="21">
        <v>27779.448837209307</v>
      </c>
      <c r="I38" s="21">
        <f>SUM(Sect61979[[#This Row],[District]:[ECSE]])</f>
        <v>39817.210000000006</v>
      </c>
      <c r="J38" s="21">
        <v>2314.954069767442</v>
      </c>
      <c r="K38" s="21">
        <v>0</v>
      </c>
      <c r="L38" s="21">
        <v>0</v>
      </c>
      <c r="M38" s="21">
        <f>Sect61979[[#This Row],[Hospital]]</f>
        <v>0</v>
      </c>
      <c r="N38" s="21">
        <f>Sect61979[[#This Row],[ECSE]]</f>
        <v>27779.448837209307</v>
      </c>
      <c r="O38" s="27">
        <f>Sect61979[[#This Row],[Gross Total]]-SUM(Sect61979[[#This Row],[Regional Award sent to State Programs]:[ECSE sent to State Programs]])</f>
        <v>9722.807093023257</v>
      </c>
    </row>
    <row r="39" spans="1:15" ht="13" x14ac:dyDescent="0.3">
      <c r="A39" s="24">
        <v>2216</v>
      </c>
      <c r="B39" t="s">
        <v>144</v>
      </c>
      <c r="C39" s="21">
        <v>0</v>
      </c>
      <c r="D39" s="21">
        <v>0</v>
      </c>
      <c r="E39" s="21">
        <v>0</v>
      </c>
      <c r="F39" s="21">
        <v>0</v>
      </c>
      <c r="G39" s="21">
        <v>0</v>
      </c>
      <c r="H39" s="21">
        <v>1512.17</v>
      </c>
      <c r="I39" s="21">
        <f>SUM(Sect61979[[#This Row],[District]:[ECSE]])</f>
        <v>1512.17</v>
      </c>
      <c r="J39" s="21">
        <v>0</v>
      </c>
      <c r="K39" s="21">
        <v>0</v>
      </c>
      <c r="L39" s="21">
        <v>0</v>
      </c>
      <c r="M39" s="21">
        <f>Sect61979[[#This Row],[Hospital]]</f>
        <v>0</v>
      </c>
      <c r="N39" s="21">
        <f>Sect61979[[#This Row],[ECSE]]</f>
        <v>1512.17</v>
      </c>
      <c r="O39" s="27">
        <f>Sect61979[[#This Row],[Gross Total]]-SUM(Sect61979[[#This Row],[Regional Award sent to State Programs]:[ECSE sent to State Programs]])</f>
        <v>0</v>
      </c>
    </row>
    <row r="40" spans="1:15" ht="13" x14ac:dyDescent="0.3">
      <c r="A40" s="25">
        <v>2086</v>
      </c>
      <c r="B40" t="s">
        <v>85</v>
      </c>
      <c r="C40" s="21">
        <v>2594.237837837838</v>
      </c>
      <c r="D40" s="21">
        <v>259.42378378378379</v>
      </c>
      <c r="E40" s="21">
        <v>0</v>
      </c>
      <c r="F40" s="21">
        <v>0</v>
      </c>
      <c r="G40" s="21">
        <v>0</v>
      </c>
      <c r="H40" s="21">
        <v>6745.0183783783787</v>
      </c>
      <c r="I40" s="21">
        <f>SUM(Sect61979[[#This Row],[District]:[ECSE]])</f>
        <v>9598.68</v>
      </c>
      <c r="J40" s="21">
        <v>259.42378378378379</v>
      </c>
      <c r="K40" s="21">
        <v>0</v>
      </c>
      <c r="L40" s="21">
        <v>0</v>
      </c>
      <c r="M40" s="21">
        <f>Sect61979[[#This Row],[Hospital]]</f>
        <v>0</v>
      </c>
      <c r="N40" s="21">
        <f>Sect61979[[#This Row],[ECSE]]</f>
        <v>6745.0183783783787</v>
      </c>
      <c r="O40" s="27">
        <f>Sect61979[[#This Row],[Gross Total]]-SUM(Sect61979[[#This Row],[Regional Award sent to State Programs]:[ECSE sent to State Programs]])</f>
        <v>2594.237837837838</v>
      </c>
    </row>
    <row r="41" spans="1:15" ht="13" x14ac:dyDescent="0.3">
      <c r="A41" s="24">
        <v>1970</v>
      </c>
      <c r="B41" t="s">
        <v>210</v>
      </c>
      <c r="C41" s="21">
        <v>6693.3925000000008</v>
      </c>
      <c r="D41" s="21">
        <v>352.28381578947369</v>
      </c>
      <c r="E41" s="21">
        <v>0</v>
      </c>
      <c r="F41" s="21">
        <v>0</v>
      </c>
      <c r="G41" s="21">
        <v>0</v>
      </c>
      <c r="H41" s="21">
        <v>19727.893684210529</v>
      </c>
      <c r="I41" s="21">
        <f>SUM(Sect61979[[#This Row],[District]:[ECSE]])</f>
        <v>26773.570000000003</v>
      </c>
      <c r="J41" s="21">
        <v>352.28381578947369</v>
      </c>
      <c r="K41" s="21">
        <v>0</v>
      </c>
      <c r="L41" s="21">
        <v>0</v>
      </c>
      <c r="M41" s="21">
        <f>Sect61979[[#This Row],[Hospital]]</f>
        <v>0</v>
      </c>
      <c r="N41" s="21">
        <f>Sect61979[[#This Row],[ECSE]]</f>
        <v>19727.893684210529</v>
      </c>
      <c r="O41" s="27">
        <f>Sect61979[[#This Row],[Gross Total]]-SUM(Sect61979[[#This Row],[Regional Award sent to State Programs]:[ECSE sent to State Programs]])</f>
        <v>6693.3925000000017</v>
      </c>
    </row>
    <row r="42" spans="1:15" ht="13" x14ac:dyDescent="0.3">
      <c r="A42" s="25">
        <v>2089</v>
      </c>
      <c r="B42" t="s">
        <v>211</v>
      </c>
      <c r="C42" s="21">
        <v>650.19749999999999</v>
      </c>
      <c r="D42" s="21">
        <v>0</v>
      </c>
      <c r="E42" s="21">
        <v>0</v>
      </c>
      <c r="F42" s="21">
        <v>0</v>
      </c>
      <c r="G42" s="21">
        <v>0</v>
      </c>
      <c r="H42" s="21">
        <v>1083.6625000000001</v>
      </c>
      <c r="I42" s="21">
        <f>SUM(Sect61979[[#This Row],[District]:[ECSE]])</f>
        <v>1733.8600000000001</v>
      </c>
      <c r="J42" s="21">
        <v>0</v>
      </c>
      <c r="K42" s="21">
        <v>0</v>
      </c>
      <c r="L42" s="21">
        <v>0</v>
      </c>
      <c r="M42" s="21">
        <f>Sect61979[[#This Row],[Hospital]]</f>
        <v>0</v>
      </c>
      <c r="N42" s="21">
        <f>Sect61979[[#This Row],[ECSE]]</f>
        <v>1083.6625000000001</v>
      </c>
      <c r="O42" s="27">
        <f>Sect61979[[#This Row],[Gross Total]]-SUM(Sect61979[[#This Row],[Regional Award sent to State Programs]:[ECSE sent to State Programs]])</f>
        <v>650.19749999999999</v>
      </c>
    </row>
    <row r="43" spans="1:15" ht="13" x14ac:dyDescent="0.3">
      <c r="A43" s="24">
        <v>2050</v>
      </c>
      <c r="B43" t="s">
        <v>69</v>
      </c>
      <c r="C43" s="21">
        <v>1715.8884615384618</v>
      </c>
      <c r="D43" s="21">
        <v>0</v>
      </c>
      <c r="E43" s="21">
        <v>0</v>
      </c>
      <c r="F43" s="21">
        <v>0</v>
      </c>
      <c r="G43" s="21">
        <v>0</v>
      </c>
      <c r="H43" s="21">
        <v>2745.4215384615391</v>
      </c>
      <c r="I43" s="21">
        <f>SUM(Sect61979[[#This Row],[District]:[ECSE]])</f>
        <v>4461.3100000000013</v>
      </c>
      <c r="J43" s="21">
        <v>0</v>
      </c>
      <c r="K43" s="21">
        <v>0</v>
      </c>
      <c r="L43" s="21">
        <v>0</v>
      </c>
      <c r="M43" s="21">
        <f>Sect61979[[#This Row],[Hospital]]</f>
        <v>0</v>
      </c>
      <c r="N43" s="21">
        <f>Sect61979[[#This Row],[ECSE]]</f>
        <v>2745.4215384615391</v>
      </c>
      <c r="O43" s="27">
        <f>Sect61979[[#This Row],[Gross Total]]-SUM(Sect61979[[#This Row],[Regional Award sent to State Programs]:[ECSE sent to State Programs]])</f>
        <v>1715.8884615384623</v>
      </c>
    </row>
    <row r="44" spans="1:15" ht="13" x14ac:dyDescent="0.3">
      <c r="A44" s="25">
        <v>2190</v>
      </c>
      <c r="B44" t="s">
        <v>129</v>
      </c>
      <c r="C44" s="21">
        <v>7103.1710256410261</v>
      </c>
      <c r="D44" s="21">
        <v>1291.4856410256411</v>
      </c>
      <c r="E44" s="21">
        <v>0</v>
      </c>
      <c r="F44" s="21">
        <v>0</v>
      </c>
      <c r="G44" s="21">
        <v>0</v>
      </c>
      <c r="H44" s="21">
        <v>16789.313333333332</v>
      </c>
      <c r="I44" s="21">
        <f>SUM(Sect61979[[#This Row],[District]:[ECSE]])</f>
        <v>25183.97</v>
      </c>
      <c r="J44" s="21">
        <v>1291.4856410256411</v>
      </c>
      <c r="K44" s="21">
        <v>0</v>
      </c>
      <c r="L44" s="21">
        <v>0</v>
      </c>
      <c r="M44" s="21">
        <f>Sect61979[[#This Row],[Hospital]]</f>
        <v>0</v>
      </c>
      <c r="N44" s="21">
        <f>Sect61979[[#This Row],[ECSE]]</f>
        <v>16789.313333333332</v>
      </c>
      <c r="O44" s="27">
        <f>Sect61979[[#This Row],[Gross Total]]-SUM(Sect61979[[#This Row],[Regional Award sent to State Programs]:[ECSE sent to State Programs]])</f>
        <v>7103.1710256410297</v>
      </c>
    </row>
    <row r="45" spans="1:15" ht="13" x14ac:dyDescent="0.3">
      <c r="A45" s="24">
        <v>2187</v>
      </c>
      <c r="B45" t="s">
        <v>127</v>
      </c>
      <c r="C45" s="21">
        <v>15767.001913875596</v>
      </c>
      <c r="D45" s="21">
        <v>3206.8478468899521</v>
      </c>
      <c r="E45" s="21">
        <v>0</v>
      </c>
      <c r="F45" s="21">
        <v>0</v>
      </c>
      <c r="G45" s="21">
        <v>0</v>
      </c>
      <c r="H45" s="21">
        <v>36878.750239234447</v>
      </c>
      <c r="I45" s="21">
        <f>SUM(Sect61979[[#This Row],[District]:[ECSE]])</f>
        <v>55852.599999999991</v>
      </c>
      <c r="J45" s="21">
        <v>3206.8478468899521</v>
      </c>
      <c r="K45" s="21">
        <v>0</v>
      </c>
      <c r="L45" s="21">
        <v>0</v>
      </c>
      <c r="M45" s="21">
        <f>Sect61979[[#This Row],[Hospital]]</f>
        <v>0</v>
      </c>
      <c r="N45" s="21">
        <f>Sect61979[[#This Row],[ECSE]]</f>
        <v>36878.750239234447</v>
      </c>
      <c r="O45" s="27">
        <f>Sect61979[[#This Row],[Gross Total]]-SUM(Sect61979[[#This Row],[Regional Award sent to State Programs]:[ECSE sent to State Programs]])</f>
        <v>15767.001913875589</v>
      </c>
    </row>
    <row r="46" spans="1:15" ht="13" x14ac:dyDescent="0.3">
      <c r="A46" s="25">
        <v>2253</v>
      </c>
      <c r="B46" t="s">
        <v>162</v>
      </c>
      <c r="C46" s="21">
        <v>4572.6100000000006</v>
      </c>
      <c r="D46" s="21">
        <v>0</v>
      </c>
      <c r="E46" s="21">
        <v>0</v>
      </c>
      <c r="F46" s="21">
        <v>0</v>
      </c>
      <c r="G46" s="21">
        <v>0</v>
      </c>
      <c r="H46" s="21">
        <v>0</v>
      </c>
      <c r="I46" s="21">
        <f>SUM(Sect61979[[#This Row],[District]:[ECSE]])</f>
        <v>4572.6100000000006</v>
      </c>
      <c r="J46" s="21">
        <v>0</v>
      </c>
      <c r="K46" s="21">
        <v>0</v>
      </c>
      <c r="L46" s="21">
        <v>0</v>
      </c>
      <c r="M46" s="21">
        <f>Sect61979[[#This Row],[Hospital]]</f>
        <v>0</v>
      </c>
      <c r="N46" s="21">
        <f>Sect61979[[#This Row],[ECSE]]</f>
        <v>0</v>
      </c>
      <c r="O46" s="27">
        <f>Sect61979[[#This Row],[Gross Total]]-SUM(Sect61979[[#This Row],[Regional Award sent to State Programs]:[ECSE sent to State Programs]])</f>
        <v>4572.6100000000006</v>
      </c>
    </row>
    <row r="47" spans="1:15" ht="13" x14ac:dyDescent="0.3">
      <c r="A47" s="24">
        <v>2011</v>
      </c>
      <c r="B47" t="s">
        <v>49</v>
      </c>
      <c r="C47" s="21">
        <v>0</v>
      </c>
      <c r="D47" s="21">
        <v>0</v>
      </c>
      <c r="E47" s="21">
        <v>0</v>
      </c>
      <c r="F47" s="21">
        <v>0</v>
      </c>
      <c r="G47" s="21">
        <v>0</v>
      </c>
      <c r="H47" s="21">
        <v>1979.31</v>
      </c>
      <c r="I47" s="21">
        <f>SUM(Sect61979[[#This Row],[District]:[ECSE]])</f>
        <v>1979.31</v>
      </c>
      <c r="J47" s="21">
        <v>0</v>
      </c>
      <c r="K47" s="21">
        <v>0</v>
      </c>
      <c r="L47" s="21">
        <v>0</v>
      </c>
      <c r="M47" s="21">
        <f>Sect61979[[#This Row],[Hospital]]</f>
        <v>0</v>
      </c>
      <c r="N47" s="21">
        <f>Sect61979[[#This Row],[ECSE]]</f>
        <v>1979.31</v>
      </c>
      <c r="O47" s="27">
        <f>Sect61979[[#This Row],[Gross Total]]-SUM(Sect61979[[#This Row],[Regional Award sent to State Programs]:[ECSE sent to State Programs]])</f>
        <v>0</v>
      </c>
    </row>
    <row r="48" spans="1:15" ht="13" x14ac:dyDescent="0.3">
      <c r="A48" s="25">
        <v>2017</v>
      </c>
      <c r="B48" t="s">
        <v>54</v>
      </c>
      <c r="C48" s="21">
        <v>264.42</v>
      </c>
      <c r="D48" s="21">
        <v>0</v>
      </c>
      <c r="E48" s="21">
        <v>0</v>
      </c>
      <c r="F48" s="21">
        <v>0</v>
      </c>
      <c r="G48" s="21">
        <v>0</v>
      </c>
      <c r="H48" s="21">
        <v>0</v>
      </c>
      <c r="I48" s="21">
        <f>SUM(Sect61979[[#This Row],[District]:[ECSE]])</f>
        <v>264.42</v>
      </c>
      <c r="J48" s="21">
        <v>0</v>
      </c>
      <c r="K48" s="21">
        <v>0</v>
      </c>
      <c r="L48" s="21">
        <v>0</v>
      </c>
      <c r="M48" s="21">
        <f>Sect61979[[#This Row],[Hospital]]</f>
        <v>0</v>
      </c>
      <c r="N48" s="21">
        <f>Sect61979[[#This Row],[ECSE]]</f>
        <v>0</v>
      </c>
      <c r="O48" s="27">
        <f>Sect61979[[#This Row],[Gross Total]]-SUM(Sect61979[[#This Row],[Regional Award sent to State Programs]:[ECSE sent to State Programs]])</f>
        <v>264.42</v>
      </c>
    </row>
    <row r="49" spans="1:15" ht="13" x14ac:dyDescent="0.3">
      <c r="A49" s="24">
        <v>2021</v>
      </c>
      <c r="B49" t="s">
        <v>58</v>
      </c>
      <c r="C49" s="21">
        <v>221.47</v>
      </c>
      <c r="D49" s="21">
        <v>0</v>
      </c>
      <c r="E49" s="21">
        <v>0</v>
      </c>
      <c r="F49" s="21">
        <v>0</v>
      </c>
      <c r="G49" s="21">
        <v>0</v>
      </c>
      <c r="H49" s="21">
        <v>0</v>
      </c>
      <c r="I49" s="21">
        <f>SUM(Sect61979[[#This Row],[District]:[ECSE]])</f>
        <v>221.47</v>
      </c>
      <c r="J49" s="21">
        <v>0</v>
      </c>
      <c r="K49" s="21">
        <v>0</v>
      </c>
      <c r="L49" s="21">
        <v>0</v>
      </c>
      <c r="M49" s="21">
        <f>Sect61979[[#This Row],[Hospital]]</f>
        <v>0</v>
      </c>
      <c r="N49" s="21">
        <f>Sect61979[[#This Row],[ECSE]]</f>
        <v>0</v>
      </c>
      <c r="O49" s="27">
        <f>Sect61979[[#This Row],[Gross Total]]-SUM(Sect61979[[#This Row],[Regional Award sent to State Programs]:[ECSE sent to State Programs]])</f>
        <v>221.47</v>
      </c>
    </row>
    <row r="50" spans="1:15" ht="13" x14ac:dyDescent="0.3">
      <c r="A50" s="25">
        <v>1993</v>
      </c>
      <c r="B50" t="s">
        <v>212</v>
      </c>
      <c r="C50" s="21">
        <v>1483.08</v>
      </c>
      <c r="D50" s="21">
        <v>0</v>
      </c>
      <c r="E50" s="21">
        <v>0</v>
      </c>
      <c r="F50" s="21">
        <v>0</v>
      </c>
      <c r="G50" s="21">
        <v>0</v>
      </c>
      <c r="H50" s="21">
        <v>0</v>
      </c>
      <c r="I50" s="21">
        <f>SUM(Sect61979[[#This Row],[District]:[ECSE]])</f>
        <v>1483.08</v>
      </c>
      <c r="J50" s="21">
        <v>0</v>
      </c>
      <c r="K50" s="21">
        <v>0</v>
      </c>
      <c r="L50" s="21">
        <v>0</v>
      </c>
      <c r="M50" s="21">
        <f>Sect61979[[#This Row],[Hospital]]</f>
        <v>0</v>
      </c>
      <c r="N50" s="21">
        <f>Sect61979[[#This Row],[ECSE]]</f>
        <v>0</v>
      </c>
      <c r="O50" s="27">
        <f>Sect61979[[#This Row],[Gross Total]]-SUM(Sect61979[[#This Row],[Regional Award sent to State Programs]:[ECSE sent to State Programs]])</f>
        <v>1483.08</v>
      </c>
    </row>
    <row r="51" spans="1:15" ht="13" x14ac:dyDescent="0.3">
      <c r="A51" s="24">
        <v>1991</v>
      </c>
      <c r="B51" t="s">
        <v>213</v>
      </c>
      <c r="C51" s="21">
        <v>12357.751646341463</v>
      </c>
      <c r="D51" s="21">
        <v>2586.5061585365852</v>
      </c>
      <c r="E51" s="21">
        <v>0</v>
      </c>
      <c r="F51" s="21">
        <v>0</v>
      </c>
      <c r="G51" s="21">
        <v>0</v>
      </c>
      <c r="H51" s="21">
        <v>32187.632195121954</v>
      </c>
      <c r="I51" s="21">
        <f>SUM(Sect61979[[#This Row],[District]:[ECSE]])</f>
        <v>47131.89</v>
      </c>
      <c r="J51" s="21">
        <v>2586.5061585365852</v>
      </c>
      <c r="K51" s="21">
        <v>0</v>
      </c>
      <c r="L51" s="21">
        <v>0</v>
      </c>
      <c r="M51" s="21">
        <f>Sect61979[[#This Row],[Hospital]]</f>
        <v>0</v>
      </c>
      <c r="N51" s="21">
        <f>Sect61979[[#This Row],[ECSE]]</f>
        <v>32187.632195121954</v>
      </c>
      <c r="O51" s="27">
        <f>Sect61979[[#This Row],[Gross Total]]-SUM(Sect61979[[#This Row],[Regional Award sent to State Programs]:[ECSE sent to State Programs]])</f>
        <v>12357.751646341458</v>
      </c>
    </row>
    <row r="52" spans="1:15" ht="13" x14ac:dyDescent="0.3">
      <c r="A52" s="25">
        <v>2019</v>
      </c>
      <c r="B52" t="s">
        <v>56</v>
      </c>
      <c r="C52" s="21">
        <v>2.58</v>
      </c>
      <c r="D52" s="21">
        <v>0</v>
      </c>
      <c r="E52" s="21">
        <v>0</v>
      </c>
      <c r="F52" s="21">
        <v>0</v>
      </c>
      <c r="G52" s="21">
        <v>0</v>
      </c>
      <c r="H52" s="21">
        <v>0</v>
      </c>
      <c r="I52" s="21">
        <f>SUM(Sect61979[[#This Row],[District]:[ECSE]])</f>
        <v>2.58</v>
      </c>
      <c r="J52" s="21">
        <v>0</v>
      </c>
      <c r="K52" s="21">
        <v>0</v>
      </c>
      <c r="L52" s="21">
        <v>0</v>
      </c>
      <c r="M52" s="21">
        <f>Sect61979[[#This Row],[Hospital]]</f>
        <v>0</v>
      </c>
      <c r="N52" s="21">
        <f>Sect61979[[#This Row],[ECSE]]</f>
        <v>0</v>
      </c>
      <c r="O52" s="27">
        <f>Sect61979[[#This Row],[Gross Total]]-SUM(Sect61979[[#This Row],[Regional Award sent to State Programs]:[ECSE sent to State Programs]])</f>
        <v>2.58</v>
      </c>
    </row>
    <row r="53" spans="1:15" ht="13" x14ac:dyDescent="0.3">
      <c r="A53" s="24">
        <v>2229</v>
      </c>
      <c r="B53" t="s">
        <v>150</v>
      </c>
      <c r="C53" s="21">
        <v>1224.4428571428573</v>
      </c>
      <c r="D53" s="21">
        <v>0</v>
      </c>
      <c r="E53" s="21">
        <v>0</v>
      </c>
      <c r="F53" s="21">
        <v>0</v>
      </c>
      <c r="G53" s="21">
        <v>0</v>
      </c>
      <c r="H53" s="21">
        <v>489.77714285714285</v>
      </c>
      <c r="I53" s="21">
        <f>SUM(Sect61979[[#This Row],[District]:[ECSE]])</f>
        <v>1714.2200000000003</v>
      </c>
      <c r="J53" s="21">
        <v>0</v>
      </c>
      <c r="K53" s="21">
        <v>0</v>
      </c>
      <c r="L53" s="21">
        <v>0</v>
      </c>
      <c r="M53" s="21">
        <f>Sect61979[[#This Row],[Hospital]]</f>
        <v>0</v>
      </c>
      <c r="N53" s="21">
        <f>Sect61979[[#This Row],[ECSE]]</f>
        <v>489.77714285714285</v>
      </c>
      <c r="O53" s="27">
        <f>Sect61979[[#This Row],[Gross Total]]-SUM(Sect61979[[#This Row],[Regional Award sent to State Programs]:[ECSE sent to State Programs]])</f>
        <v>1224.4428571428575</v>
      </c>
    </row>
    <row r="54" spans="1:15" ht="13" x14ac:dyDescent="0.3">
      <c r="A54" s="25">
        <v>2043</v>
      </c>
      <c r="B54" t="s">
        <v>63</v>
      </c>
      <c r="C54" s="21">
        <v>5601.6652564102569</v>
      </c>
      <c r="D54" s="21">
        <v>1474.1224358974359</v>
      </c>
      <c r="E54" s="21">
        <v>0</v>
      </c>
      <c r="F54" s="21">
        <v>0</v>
      </c>
      <c r="G54" s="21">
        <v>0</v>
      </c>
      <c r="H54" s="21">
        <v>15920.522307692308</v>
      </c>
      <c r="I54" s="21">
        <f>SUM(Sect61979[[#This Row],[District]:[ECSE]])</f>
        <v>22996.31</v>
      </c>
      <c r="J54" s="21">
        <v>1474.1224358974359</v>
      </c>
      <c r="K54" s="21">
        <v>0</v>
      </c>
      <c r="L54" s="21">
        <v>0</v>
      </c>
      <c r="M54" s="21">
        <f>Sect61979[[#This Row],[Hospital]]</f>
        <v>0</v>
      </c>
      <c r="N54" s="21">
        <f>Sect61979[[#This Row],[ECSE]]</f>
        <v>15920.522307692308</v>
      </c>
      <c r="O54" s="27">
        <f>Sect61979[[#This Row],[Gross Total]]-SUM(Sect61979[[#This Row],[Regional Award sent to State Programs]:[ECSE sent to State Programs]])</f>
        <v>5601.6652564102587</v>
      </c>
    </row>
    <row r="55" spans="1:15" ht="13" x14ac:dyDescent="0.3">
      <c r="A55" s="24">
        <v>2203</v>
      </c>
      <c r="B55" t="s">
        <v>138</v>
      </c>
      <c r="C55" s="21">
        <v>532.33000000000004</v>
      </c>
      <c r="D55" s="21">
        <v>0</v>
      </c>
      <c r="E55" s="21">
        <v>0</v>
      </c>
      <c r="F55" s="21">
        <v>0</v>
      </c>
      <c r="G55" s="21">
        <v>0</v>
      </c>
      <c r="H55" s="21">
        <v>0</v>
      </c>
      <c r="I55" s="21">
        <f>SUM(Sect61979[[#This Row],[District]:[ECSE]])</f>
        <v>532.33000000000004</v>
      </c>
      <c r="J55" s="21">
        <v>0</v>
      </c>
      <c r="K55" s="21">
        <v>0</v>
      </c>
      <c r="L55" s="21">
        <v>0</v>
      </c>
      <c r="M55" s="21">
        <f>Sect61979[[#This Row],[Hospital]]</f>
        <v>0</v>
      </c>
      <c r="N55" s="21">
        <f>Sect61979[[#This Row],[ECSE]]</f>
        <v>0</v>
      </c>
      <c r="O55" s="27">
        <f>Sect61979[[#This Row],[Gross Total]]-SUM(Sect61979[[#This Row],[Regional Award sent to State Programs]:[ECSE sent to State Programs]])</f>
        <v>532.33000000000004</v>
      </c>
    </row>
    <row r="56" spans="1:15" ht="13" x14ac:dyDescent="0.3">
      <c r="A56" s="25">
        <v>2217</v>
      </c>
      <c r="B56" t="s">
        <v>145</v>
      </c>
      <c r="C56" s="21">
        <v>219.89142857142855</v>
      </c>
      <c r="D56" s="21">
        <v>0</v>
      </c>
      <c r="E56" s="21">
        <v>0</v>
      </c>
      <c r="F56" s="21">
        <v>0</v>
      </c>
      <c r="G56" s="21">
        <v>0</v>
      </c>
      <c r="H56" s="21">
        <v>549.7285714285714</v>
      </c>
      <c r="I56" s="21">
        <f>SUM(Sect61979[[#This Row],[District]:[ECSE]])</f>
        <v>769.61999999999989</v>
      </c>
      <c r="J56" s="21">
        <v>0</v>
      </c>
      <c r="K56" s="21">
        <v>0</v>
      </c>
      <c r="L56" s="21">
        <v>0</v>
      </c>
      <c r="M56" s="21">
        <f>Sect61979[[#This Row],[Hospital]]</f>
        <v>0</v>
      </c>
      <c r="N56" s="21">
        <f>Sect61979[[#This Row],[ECSE]]</f>
        <v>549.7285714285714</v>
      </c>
      <c r="O56" s="27">
        <f>Sect61979[[#This Row],[Gross Total]]-SUM(Sect61979[[#This Row],[Regional Award sent to State Programs]:[ECSE sent to State Programs]])</f>
        <v>219.89142857142849</v>
      </c>
    </row>
    <row r="57" spans="1:15" ht="13" x14ac:dyDescent="0.3">
      <c r="A57" s="24">
        <v>1998</v>
      </c>
      <c r="B57" t="s">
        <v>38</v>
      </c>
      <c r="C57" s="21">
        <v>0</v>
      </c>
      <c r="D57" s="21">
        <v>0</v>
      </c>
      <c r="E57" s="21">
        <v>0</v>
      </c>
      <c r="F57" s="21">
        <v>0</v>
      </c>
      <c r="G57" s="21">
        <v>0</v>
      </c>
      <c r="H57" s="21">
        <v>541.78</v>
      </c>
      <c r="I57" s="21">
        <f>SUM(Sect61979[[#This Row],[District]:[ECSE]])</f>
        <v>541.78</v>
      </c>
      <c r="J57" s="21">
        <v>0</v>
      </c>
      <c r="K57" s="21">
        <v>0</v>
      </c>
      <c r="L57" s="21">
        <v>0</v>
      </c>
      <c r="M57" s="21">
        <f>Sect61979[[#This Row],[Hospital]]</f>
        <v>0</v>
      </c>
      <c r="N57" s="21">
        <f>Sect61979[[#This Row],[ECSE]]</f>
        <v>541.78</v>
      </c>
      <c r="O57" s="27">
        <f>Sect61979[[#This Row],[Gross Total]]-SUM(Sect61979[[#This Row],[Regional Award sent to State Programs]:[ECSE sent to State Programs]])</f>
        <v>0</v>
      </c>
    </row>
    <row r="58" spans="1:15" ht="13" x14ac:dyDescent="0.3">
      <c r="A58" s="25">
        <v>2221</v>
      </c>
      <c r="B58" t="s">
        <v>148</v>
      </c>
      <c r="C58" s="21">
        <v>951.09333333333336</v>
      </c>
      <c r="D58" s="21">
        <v>0</v>
      </c>
      <c r="E58" s="21">
        <v>0</v>
      </c>
      <c r="F58" s="21">
        <v>0</v>
      </c>
      <c r="G58" s="21">
        <v>0</v>
      </c>
      <c r="H58" s="21">
        <v>1902.1866666666667</v>
      </c>
      <c r="I58" s="21">
        <f>SUM(Sect61979[[#This Row],[District]:[ECSE]])</f>
        <v>2853.28</v>
      </c>
      <c r="J58" s="21">
        <v>0</v>
      </c>
      <c r="K58" s="21">
        <v>0</v>
      </c>
      <c r="L58" s="21">
        <v>0</v>
      </c>
      <c r="M58" s="21">
        <f>Sect61979[[#This Row],[Hospital]]</f>
        <v>0</v>
      </c>
      <c r="N58" s="21">
        <f>Sect61979[[#This Row],[ECSE]]</f>
        <v>1902.1866666666667</v>
      </c>
      <c r="O58" s="27">
        <f>Sect61979[[#This Row],[Gross Total]]-SUM(Sect61979[[#This Row],[Regional Award sent to State Programs]:[ECSE sent to State Programs]])</f>
        <v>951.09333333333348</v>
      </c>
    </row>
    <row r="59" spans="1:15" ht="13" x14ac:dyDescent="0.3">
      <c r="A59" s="24">
        <v>1930</v>
      </c>
      <c r="B59" t="s">
        <v>15</v>
      </c>
      <c r="C59" s="21">
        <v>4311.4621276595744</v>
      </c>
      <c r="D59" s="21">
        <v>1347.3319148936171</v>
      </c>
      <c r="E59" s="21">
        <v>0</v>
      </c>
      <c r="F59" s="21">
        <v>0</v>
      </c>
      <c r="G59" s="21">
        <v>0</v>
      </c>
      <c r="H59" s="21">
        <v>7006.1259574468086</v>
      </c>
      <c r="I59" s="21">
        <f>SUM(Sect61979[[#This Row],[District]:[ECSE]])</f>
        <v>12664.92</v>
      </c>
      <c r="J59" s="21">
        <v>1347.3319148936171</v>
      </c>
      <c r="K59" s="21">
        <v>0</v>
      </c>
      <c r="L59" s="21">
        <v>0</v>
      </c>
      <c r="M59" s="21">
        <f>Sect61979[[#This Row],[Hospital]]</f>
        <v>0</v>
      </c>
      <c r="N59" s="21">
        <f>Sect61979[[#This Row],[ECSE]]</f>
        <v>7006.1259574468086</v>
      </c>
      <c r="O59" s="27">
        <f>Sect61979[[#This Row],[Gross Total]]-SUM(Sect61979[[#This Row],[Regional Award sent to State Programs]:[ECSE sent to State Programs]])</f>
        <v>4311.4621276595735</v>
      </c>
    </row>
    <row r="60" spans="1:15" ht="13" x14ac:dyDescent="0.3">
      <c r="A60" s="25">
        <v>2082</v>
      </c>
      <c r="B60" t="s">
        <v>81</v>
      </c>
      <c r="C60" s="21">
        <v>35644.039911308202</v>
      </c>
      <c r="D60" s="21">
        <v>274.18492239467849</v>
      </c>
      <c r="E60" s="21">
        <v>0</v>
      </c>
      <c r="F60" s="21">
        <v>0</v>
      </c>
      <c r="G60" s="21">
        <v>0</v>
      </c>
      <c r="H60" s="21">
        <v>87739.175166297122</v>
      </c>
      <c r="I60" s="21">
        <f>SUM(Sect61979[[#This Row],[District]:[ECSE]])</f>
        <v>123657.4</v>
      </c>
      <c r="J60" s="21">
        <v>274.18492239467849</v>
      </c>
      <c r="K60" s="21">
        <v>0</v>
      </c>
      <c r="L60" s="21">
        <v>0</v>
      </c>
      <c r="M60" s="21">
        <f>Sect61979[[#This Row],[Hospital]]</f>
        <v>0</v>
      </c>
      <c r="N60" s="21">
        <f>Sect61979[[#This Row],[ECSE]]</f>
        <v>87739.175166297122</v>
      </c>
      <c r="O60" s="27">
        <f>Sect61979[[#This Row],[Gross Total]]-SUM(Sect61979[[#This Row],[Regional Award sent to State Programs]:[ECSE sent to State Programs]])</f>
        <v>35644.039911308195</v>
      </c>
    </row>
    <row r="61" spans="1:15" ht="13" x14ac:dyDescent="0.3">
      <c r="A61" s="24">
        <v>2193</v>
      </c>
      <c r="B61" t="s">
        <v>132</v>
      </c>
      <c r="C61" s="21">
        <v>543.505</v>
      </c>
      <c r="D61" s="21">
        <v>0</v>
      </c>
      <c r="E61" s="21">
        <v>0</v>
      </c>
      <c r="F61" s="21">
        <v>0</v>
      </c>
      <c r="G61" s="21">
        <v>0</v>
      </c>
      <c r="H61" s="21">
        <v>543.505</v>
      </c>
      <c r="I61" s="21">
        <f>SUM(Sect61979[[#This Row],[District]:[ECSE]])</f>
        <v>1087.01</v>
      </c>
      <c r="J61" s="21">
        <v>0</v>
      </c>
      <c r="K61" s="21">
        <v>0</v>
      </c>
      <c r="L61" s="21">
        <v>0</v>
      </c>
      <c r="M61" s="21">
        <f>Sect61979[[#This Row],[Hospital]]</f>
        <v>0</v>
      </c>
      <c r="N61" s="21">
        <f>Sect61979[[#This Row],[ECSE]]</f>
        <v>543.505</v>
      </c>
      <c r="O61" s="27">
        <f>Sect61979[[#This Row],[Gross Total]]-SUM(Sect61979[[#This Row],[Regional Award sent to State Programs]:[ECSE sent to State Programs]])</f>
        <v>543.505</v>
      </c>
    </row>
    <row r="62" spans="1:15" ht="13" x14ac:dyDescent="0.3">
      <c r="A62" s="25">
        <v>2084</v>
      </c>
      <c r="B62" t="s">
        <v>83</v>
      </c>
      <c r="C62" s="21">
        <v>2136.4414634146342</v>
      </c>
      <c r="D62" s="21">
        <v>0</v>
      </c>
      <c r="E62" s="21">
        <v>0</v>
      </c>
      <c r="F62" s="21">
        <v>0</v>
      </c>
      <c r="G62" s="21">
        <v>0</v>
      </c>
      <c r="H62" s="21">
        <v>6622.9685365853657</v>
      </c>
      <c r="I62" s="21">
        <f>SUM(Sect61979[[#This Row],[District]:[ECSE]])</f>
        <v>8759.41</v>
      </c>
      <c r="J62" s="21">
        <v>0</v>
      </c>
      <c r="K62" s="21">
        <v>0</v>
      </c>
      <c r="L62" s="21">
        <v>0</v>
      </c>
      <c r="M62" s="21">
        <f>Sect61979[[#This Row],[Hospital]]</f>
        <v>0</v>
      </c>
      <c r="N62" s="21">
        <f>Sect61979[[#This Row],[ECSE]]</f>
        <v>6622.9685365853657</v>
      </c>
      <c r="O62" s="27">
        <f>Sect61979[[#This Row],[Gross Total]]-SUM(Sect61979[[#This Row],[Regional Award sent to State Programs]:[ECSE sent to State Programs]])</f>
        <v>2136.4414634146342</v>
      </c>
    </row>
    <row r="63" spans="1:15" ht="13" x14ac:dyDescent="0.3">
      <c r="A63" s="24">
        <v>2241</v>
      </c>
      <c r="B63" t="s">
        <v>153</v>
      </c>
      <c r="C63" s="21">
        <v>5417.5381021897811</v>
      </c>
      <c r="D63" s="21">
        <v>2321.8020437956206</v>
      </c>
      <c r="E63" s="21">
        <v>0</v>
      </c>
      <c r="F63" s="21">
        <v>0</v>
      </c>
      <c r="G63" s="21">
        <v>0</v>
      </c>
      <c r="H63" s="21">
        <v>18767.899854014599</v>
      </c>
      <c r="I63" s="21">
        <f>SUM(Sect61979[[#This Row],[District]:[ECSE]])</f>
        <v>26507.239999999998</v>
      </c>
      <c r="J63" s="21">
        <v>2321.8020437956206</v>
      </c>
      <c r="K63" s="21">
        <v>0</v>
      </c>
      <c r="L63" s="21">
        <v>0</v>
      </c>
      <c r="M63" s="21">
        <f>Sect61979[[#This Row],[Hospital]]</f>
        <v>0</v>
      </c>
      <c r="N63" s="21">
        <f>Sect61979[[#This Row],[ECSE]]</f>
        <v>18767.899854014599</v>
      </c>
      <c r="O63" s="27">
        <f>Sect61979[[#This Row],[Gross Total]]-SUM(Sect61979[[#This Row],[Regional Award sent to State Programs]:[ECSE sent to State Programs]])</f>
        <v>5417.5381021897774</v>
      </c>
    </row>
    <row r="64" spans="1:15" ht="13" x14ac:dyDescent="0.3">
      <c r="A64" s="25">
        <v>2248</v>
      </c>
      <c r="B64" t="s">
        <v>159</v>
      </c>
      <c r="C64" s="21">
        <v>510.54500000000002</v>
      </c>
      <c r="D64" s="21">
        <v>170.18166666666667</v>
      </c>
      <c r="E64" s="21">
        <v>0</v>
      </c>
      <c r="F64" s="21">
        <v>0</v>
      </c>
      <c r="G64" s="21">
        <v>0</v>
      </c>
      <c r="H64" s="21">
        <v>340.36333333333334</v>
      </c>
      <c r="I64" s="21">
        <f>SUM(Sect61979[[#This Row],[District]:[ECSE]])</f>
        <v>1021.09</v>
      </c>
      <c r="J64" s="21">
        <v>170.18166666666667</v>
      </c>
      <c r="K64" s="21">
        <v>0</v>
      </c>
      <c r="L64" s="21">
        <v>0</v>
      </c>
      <c r="M64" s="21">
        <f>Sect61979[[#This Row],[Hospital]]</f>
        <v>0</v>
      </c>
      <c r="N64" s="21">
        <f>Sect61979[[#This Row],[ECSE]]</f>
        <v>340.36333333333334</v>
      </c>
      <c r="O64" s="27">
        <f>Sect61979[[#This Row],[Gross Total]]-SUM(Sect61979[[#This Row],[Regional Award sent to State Programs]:[ECSE sent to State Programs]])</f>
        <v>510.54500000000002</v>
      </c>
    </row>
    <row r="65" spans="1:15" ht="13" x14ac:dyDescent="0.3">
      <c r="A65" s="24">
        <v>2020</v>
      </c>
      <c r="B65" t="s">
        <v>57</v>
      </c>
      <c r="C65" s="21">
        <v>271.11</v>
      </c>
      <c r="D65" s="21">
        <v>0</v>
      </c>
      <c r="E65" s="21">
        <v>0</v>
      </c>
      <c r="F65" s="21">
        <v>0</v>
      </c>
      <c r="G65" s="21">
        <v>0</v>
      </c>
      <c r="H65" s="21">
        <v>0</v>
      </c>
      <c r="I65" s="21">
        <f>SUM(Sect61979[[#This Row],[District]:[ECSE]])</f>
        <v>271.11</v>
      </c>
      <c r="J65" s="21">
        <v>0</v>
      </c>
      <c r="K65" s="21">
        <v>0</v>
      </c>
      <c r="L65" s="21">
        <v>0</v>
      </c>
      <c r="M65" s="21">
        <f>Sect61979[[#This Row],[Hospital]]</f>
        <v>0</v>
      </c>
      <c r="N65" s="21">
        <f>Sect61979[[#This Row],[ECSE]]</f>
        <v>0</v>
      </c>
      <c r="O65" s="27">
        <f>Sect61979[[#This Row],[Gross Total]]-SUM(Sect61979[[#This Row],[Regional Award sent to State Programs]:[ECSE sent to State Programs]])</f>
        <v>271.11</v>
      </c>
    </row>
    <row r="66" spans="1:15" ht="13" x14ac:dyDescent="0.3">
      <c r="A66" s="25">
        <v>2245</v>
      </c>
      <c r="B66" t="s">
        <v>157</v>
      </c>
      <c r="C66" s="21">
        <v>1065.1424999999999</v>
      </c>
      <c r="D66" s="21">
        <v>0</v>
      </c>
      <c r="E66" s="21">
        <v>0</v>
      </c>
      <c r="F66" s="21">
        <v>0</v>
      </c>
      <c r="G66" s="21">
        <v>0</v>
      </c>
      <c r="H66" s="21">
        <v>1775.2375000000002</v>
      </c>
      <c r="I66" s="21">
        <f>SUM(Sect61979[[#This Row],[District]:[ECSE]])</f>
        <v>2840.38</v>
      </c>
      <c r="J66" s="21">
        <v>0</v>
      </c>
      <c r="K66" s="21">
        <v>0</v>
      </c>
      <c r="L66" s="21">
        <v>0</v>
      </c>
      <c r="M66" s="21">
        <f>Sect61979[[#This Row],[Hospital]]</f>
        <v>0</v>
      </c>
      <c r="N66" s="21">
        <f>Sect61979[[#This Row],[ECSE]]</f>
        <v>1775.2375000000002</v>
      </c>
      <c r="O66" s="27">
        <f>Sect61979[[#This Row],[Gross Total]]-SUM(Sect61979[[#This Row],[Regional Award sent to State Programs]:[ECSE sent to State Programs]])</f>
        <v>1065.1424999999999</v>
      </c>
    </row>
    <row r="67" spans="1:15" ht="13" x14ac:dyDescent="0.3">
      <c r="A67" s="24">
        <v>2137</v>
      </c>
      <c r="B67" t="s">
        <v>110</v>
      </c>
      <c r="C67" s="21">
        <v>1154.2028571428571</v>
      </c>
      <c r="D67" s="21">
        <v>865.65214285714285</v>
      </c>
      <c r="E67" s="21">
        <v>0</v>
      </c>
      <c r="F67" s="21">
        <v>0</v>
      </c>
      <c r="G67" s="21">
        <v>0</v>
      </c>
      <c r="H67" s="21">
        <v>2019.855</v>
      </c>
      <c r="I67" s="21">
        <f>SUM(Sect61979[[#This Row],[District]:[ECSE]])</f>
        <v>4039.71</v>
      </c>
      <c r="J67" s="21">
        <v>865.65214285714285</v>
      </c>
      <c r="K67" s="21">
        <v>0</v>
      </c>
      <c r="L67" s="21">
        <v>0</v>
      </c>
      <c r="M67" s="21">
        <f>Sect61979[[#This Row],[Hospital]]</f>
        <v>0</v>
      </c>
      <c r="N67" s="21">
        <f>Sect61979[[#This Row],[ECSE]]</f>
        <v>2019.855</v>
      </c>
      <c r="O67" s="27">
        <f>Sect61979[[#This Row],[Gross Total]]-SUM(Sect61979[[#This Row],[Regional Award sent to State Programs]:[ECSE sent to State Programs]])</f>
        <v>1154.2028571428573</v>
      </c>
    </row>
    <row r="68" spans="1:15" ht="13" x14ac:dyDescent="0.3">
      <c r="A68" s="25">
        <v>1931</v>
      </c>
      <c r="B68" t="s">
        <v>16</v>
      </c>
      <c r="C68" s="21">
        <v>2380.6371875</v>
      </c>
      <c r="D68" s="21">
        <v>732.50374999999997</v>
      </c>
      <c r="E68" s="21">
        <v>0</v>
      </c>
      <c r="F68" s="21">
        <v>0</v>
      </c>
      <c r="G68" s="21">
        <v>0</v>
      </c>
      <c r="H68" s="21">
        <v>2746.8890624999999</v>
      </c>
      <c r="I68" s="21">
        <f>SUM(Sect61979[[#This Row],[District]:[ECSE]])</f>
        <v>5860.03</v>
      </c>
      <c r="J68" s="21">
        <v>732.50374999999997</v>
      </c>
      <c r="K68" s="21">
        <v>0</v>
      </c>
      <c r="L68" s="21">
        <v>0</v>
      </c>
      <c r="M68" s="21">
        <f>Sect61979[[#This Row],[Hospital]]</f>
        <v>0</v>
      </c>
      <c r="N68" s="21">
        <f>Sect61979[[#This Row],[ECSE]]</f>
        <v>2746.8890624999999</v>
      </c>
      <c r="O68" s="27">
        <f>Sect61979[[#This Row],[Gross Total]]-SUM(Sect61979[[#This Row],[Regional Award sent to State Programs]:[ECSE sent to State Programs]])</f>
        <v>2380.6371875</v>
      </c>
    </row>
    <row r="69" spans="1:15" ht="13" x14ac:dyDescent="0.3">
      <c r="A69" s="24">
        <v>2000</v>
      </c>
      <c r="B69" t="s">
        <v>40</v>
      </c>
      <c r="C69" s="21">
        <v>0</v>
      </c>
      <c r="D69" s="21">
        <v>0</v>
      </c>
      <c r="E69" s="21">
        <v>0</v>
      </c>
      <c r="F69" s="21">
        <v>0</v>
      </c>
      <c r="G69" s="21">
        <v>0</v>
      </c>
      <c r="H69" s="21">
        <v>763.73</v>
      </c>
      <c r="I69" s="21">
        <f>SUM(Sect61979[[#This Row],[District]:[ECSE]])</f>
        <v>763.73</v>
      </c>
      <c r="J69" s="21">
        <v>0</v>
      </c>
      <c r="K69" s="21">
        <v>0</v>
      </c>
      <c r="L69" s="21">
        <v>0</v>
      </c>
      <c r="M69" s="21">
        <f>Sect61979[[#This Row],[Hospital]]</f>
        <v>0</v>
      </c>
      <c r="N69" s="21">
        <f>Sect61979[[#This Row],[ECSE]]</f>
        <v>763.73</v>
      </c>
      <c r="O69" s="27">
        <f>Sect61979[[#This Row],[Gross Total]]-SUM(Sect61979[[#This Row],[Regional Award sent to State Programs]:[ECSE sent to State Programs]])</f>
        <v>0</v>
      </c>
    </row>
    <row r="70" spans="1:15" ht="13" x14ac:dyDescent="0.3">
      <c r="A70" s="25">
        <v>1992</v>
      </c>
      <c r="B70" t="s">
        <v>34</v>
      </c>
      <c r="C70" s="21">
        <v>1702.2225000000001</v>
      </c>
      <c r="D70" s="21">
        <v>851.11125000000004</v>
      </c>
      <c r="E70" s="21">
        <v>0</v>
      </c>
      <c r="F70" s="21">
        <v>0</v>
      </c>
      <c r="G70" s="21">
        <v>0</v>
      </c>
      <c r="H70" s="21">
        <v>1985.92625</v>
      </c>
      <c r="I70" s="21">
        <f>SUM(Sect61979[[#This Row],[District]:[ECSE]])</f>
        <v>4539.26</v>
      </c>
      <c r="J70" s="21">
        <v>851.11125000000004</v>
      </c>
      <c r="K70" s="21">
        <v>0</v>
      </c>
      <c r="L70" s="21">
        <v>0</v>
      </c>
      <c r="M70" s="21">
        <f>Sect61979[[#This Row],[Hospital]]</f>
        <v>0</v>
      </c>
      <c r="N70" s="21">
        <f>Sect61979[[#This Row],[ECSE]]</f>
        <v>1985.92625</v>
      </c>
      <c r="O70" s="27">
        <f>Sect61979[[#This Row],[Gross Total]]-SUM(Sect61979[[#This Row],[Regional Award sent to State Programs]:[ECSE sent to State Programs]])</f>
        <v>1702.2225000000003</v>
      </c>
    </row>
    <row r="71" spans="1:15" ht="13" x14ac:dyDescent="0.3">
      <c r="A71" s="24">
        <v>2054</v>
      </c>
      <c r="B71" t="s">
        <v>73</v>
      </c>
      <c r="C71" s="21">
        <v>6919.6325242718449</v>
      </c>
      <c r="D71" s="21">
        <v>2965.5567961165052</v>
      </c>
      <c r="E71" s="21">
        <v>0</v>
      </c>
      <c r="F71" s="21">
        <v>0</v>
      </c>
      <c r="G71" s="21">
        <v>0</v>
      </c>
      <c r="H71" s="21">
        <v>24053.960679611653</v>
      </c>
      <c r="I71" s="21">
        <f>SUM(Sect61979[[#This Row],[District]:[ECSE]])</f>
        <v>33939.15</v>
      </c>
      <c r="J71" s="21">
        <v>2965.5567961165052</v>
      </c>
      <c r="K71" s="21">
        <v>0</v>
      </c>
      <c r="L71" s="21">
        <v>0</v>
      </c>
      <c r="M71" s="21">
        <f>Sect61979[[#This Row],[Hospital]]</f>
        <v>0</v>
      </c>
      <c r="N71" s="21">
        <f>Sect61979[[#This Row],[ECSE]]</f>
        <v>24053.960679611653</v>
      </c>
      <c r="O71" s="27">
        <f>Sect61979[[#This Row],[Gross Total]]-SUM(Sect61979[[#This Row],[Regional Award sent to State Programs]:[ECSE sent to State Programs]])</f>
        <v>6919.6325242718449</v>
      </c>
    </row>
    <row r="72" spans="1:15" ht="13" x14ac:dyDescent="0.3">
      <c r="A72" s="25">
        <v>2100</v>
      </c>
      <c r="B72" t="s">
        <v>214</v>
      </c>
      <c r="C72" s="21">
        <v>13488.582935779816</v>
      </c>
      <c r="D72" s="21">
        <v>2075.1666055045871</v>
      </c>
      <c r="E72" s="21">
        <v>0</v>
      </c>
      <c r="F72" s="21">
        <v>0</v>
      </c>
      <c r="G72" s="21">
        <v>0</v>
      </c>
      <c r="H72" s="21">
        <v>40984.540458715594</v>
      </c>
      <c r="I72" s="21">
        <f>SUM(Sect61979[[#This Row],[District]:[ECSE]])</f>
        <v>56548.289999999994</v>
      </c>
      <c r="J72" s="21">
        <v>2075.1666055045871</v>
      </c>
      <c r="K72" s="21">
        <v>0</v>
      </c>
      <c r="L72" s="21">
        <v>0</v>
      </c>
      <c r="M72" s="21">
        <f>Sect61979[[#This Row],[Hospital]]</f>
        <v>0</v>
      </c>
      <c r="N72" s="21">
        <f>Sect61979[[#This Row],[ECSE]]</f>
        <v>40984.540458715594</v>
      </c>
      <c r="O72" s="27">
        <f>Sect61979[[#This Row],[Gross Total]]-SUM(Sect61979[[#This Row],[Regional Award sent to State Programs]:[ECSE sent to State Programs]])</f>
        <v>13488.582935779814</v>
      </c>
    </row>
    <row r="73" spans="1:15" ht="13" x14ac:dyDescent="0.3">
      <c r="A73" s="24">
        <v>2183</v>
      </c>
      <c r="B73" t="s">
        <v>124</v>
      </c>
      <c r="C73" s="21">
        <v>20687.119770642203</v>
      </c>
      <c r="D73" s="21">
        <v>4940.2077064220184</v>
      </c>
      <c r="E73" s="21">
        <v>0</v>
      </c>
      <c r="F73" s="21">
        <v>0</v>
      </c>
      <c r="G73" s="21">
        <v>0</v>
      </c>
      <c r="H73" s="21">
        <v>41683.002522935778</v>
      </c>
      <c r="I73" s="21">
        <f>SUM(Sect61979[[#This Row],[District]:[ECSE]])</f>
        <v>67310.33</v>
      </c>
      <c r="J73" s="21">
        <v>4940.2077064220184</v>
      </c>
      <c r="K73" s="21">
        <v>0</v>
      </c>
      <c r="L73" s="21">
        <v>0</v>
      </c>
      <c r="M73" s="21">
        <f>Sect61979[[#This Row],[Hospital]]</f>
        <v>0</v>
      </c>
      <c r="N73" s="21">
        <f>Sect61979[[#This Row],[ECSE]]</f>
        <v>41683.002522935778</v>
      </c>
      <c r="O73" s="27">
        <f>Sect61979[[#This Row],[Gross Total]]-SUM(Sect61979[[#This Row],[Regional Award sent to State Programs]:[ECSE sent to State Programs]])</f>
        <v>20687.119770642203</v>
      </c>
    </row>
    <row r="74" spans="1:15" ht="13" x14ac:dyDescent="0.3">
      <c r="A74" s="25">
        <v>2014</v>
      </c>
      <c r="B74" t="s">
        <v>51</v>
      </c>
      <c r="C74" s="21">
        <v>2087.0780000000004</v>
      </c>
      <c r="D74" s="21">
        <v>0</v>
      </c>
      <c r="E74" s="21">
        <v>0</v>
      </c>
      <c r="F74" s="21">
        <v>0</v>
      </c>
      <c r="G74" s="21">
        <v>0</v>
      </c>
      <c r="H74" s="21">
        <v>8348.3120000000017</v>
      </c>
      <c r="I74" s="21">
        <f>SUM(Sect61979[[#This Row],[District]:[ECSE]])</f>
        <v>10435.390000000003</v>
      </c>
      <c r="J74" s="21">
        <v>0</v>
      </c>
      <c r="K74" s="21">
        <v>0</v>
      </c>
      <c r="L74" s="21">
        <v>0</v>
      </c>
      <c r="M74" s="21">
        <f>Sect61979[[#This Row],[Hospital]]</f>
        <v>0</v>
      </c>
      <c r="N74" s="21">
        <f>Sect61979[[#This Row],[ECSE]]</f>
        <v>8348.3120000000017</v>
      </c>
      <c r="O74" s="27">
        <f>Sect61979[[#This Row],[Gross Total]]-SUM(Sect61979[[#This Row],[Regional Award sent to State Programs]:[ECSE sent to State Programs]])</f>
        <v>2087.0780000000013</v>
      </c>
    </row>
    <row r="75" spans="1:15" ht="13" x14ac:dyDescent="0.3">
      <c r="A75" s="24">
        <v>2015</v>
      </c>
      <c r="B75" t="s">
        <v>52</v>
      </c>
      <c r="C75" s="21">
        <v>0</v>
      </c>
      <c r="D75" s="21">
        <v>0</v>
      </c>
      <c r="E75" s="21">
        <v>0</v>
      </c>
      <c r="F75" s="21">
        <v>0</v>
      </c>
      <c r="G75" s="21">
        <v>0</v>
      </c>
      <c r="H75" s="21">
        <v>321.59000000000003</v>
      </c>
      <c r="I75" s="21">
        <f>SUM(Sect61979[[#This Row],[District]:[ECSE]])</f>
        <v>321.59000000000003</v>
      </c>
      <c r="J75" s="21">
        <v>0</v>
      </c>
      <c r="K75" s="21">
        <v>0</v>
      </c>
      <c r="L75" s="21">
        <v>0</v>
      </c>
      <c r="M75" s="21">
        <f>Sect61979[[#This Row],[Hospital]]</f>
        <v>0</v>
      </c>
      <c r="N75" s="21">
        <f>Sect61979[[#This Row],[ECSE]]</f>
        <v>321.59000000000003</v>
      </c>
      <c r="O75" s="27">
        <f>Sect61979[[#This Row],[Gross Total]]-SUM(Sect61979[[#This Row],[Regional Award sent to State Programs]:[ECSE sent to State Programs]])</f>
        <v>0</v>
      </c>
    </row>
    <row r="76" spans="1:15" ht="13" x14ac:dyDescent="0.3">
      <c r="A76" s="25">
        <v>2023</v>
      </c>
      <c r="B76" t="s">
        <v>215</v>
      </c>
      <c r="C76" s="21">
        <v>716.01</v>
      </c>
      <c r="D76" s="21">
        <v>0</v>
      </c>
      <c r="E76" s="21">
        <v>0</v>
      </c>
      <c r="F76" s="21">
        <v>0</v>
      </c>
      <c r="G76" s="21">
        <v>0</v>
      </c>
      <c r="H76" s="21">
        <v>0</v>
      </c>
      <c r="I76" s="21">
        <f>SUM(Sect61979[[#This Row],[District]:[ECSE]])</f>
        <v>716.01</v>
      </c>
      <c r="J76" s="21">
        <v>0</v>
      </c>
      <c r="K76" s="21">
        <v>0</v>
      </c>
      <c r="L76" s="21">
        <v>0</v>
      </c>
      <c r="M76" s="21">
        <f>Sect61979[[#This Row],[Hospital]]</f>
        <v>0</v>
      </c>
      <c r="N76" s="21">
        <f>Sect61979[[#This Row],[ECSE]]</f>
        <v>0</v>
      </c>
      <c r="O76" s="27">
        <f>Sect61979[[#This Row],[Gross Total]]-SUM(Sect61979[[#This Row],[Regional Award sent to State Programs]:[ECSE sent to State Programs]])</f>
        <v>716.01</v>
      </c>
    </row>
    <row r="77" spans="1:15" ht="13" x14ac:dyDescent="0.3">
      <c r="A77" s="24">
        <v>2114</v>
      </c>
      <c r="B77" t="s">
        <v>107</v>
      </c>
      <c r="C77" s="21">
        <v>0</v>
      </c>
      <c r="D77" s="21">
        <v>0</v>
      </c>
      <c r="E77" s="21">
        <v>0</v>
      </c>
      <c r="F77" s="21">
        <v>0</v>
      </c>
      <c r="G77" s="21">
        <v>0</v>
      </c>
      <c r="H77" s="21">
        <v>1063.81</v>
      </c>
      <c r="I77" s="21">
        <f>SUM(Sect61979[[#This Row],[District]:[ECSE]])</f>
        <v>1063.81</v>
      </c>
      <c r="J77" s="21">
        <v>0</v>
      </c>
      <c r="K77" s="21">
        <v>0</v>
      </c>
      <c r="L77" s="21">
        <v>0</v>
      </c>
      <c r="M77" s="21">
        <f>Sect61979[[#This Row],[Hospital]]</f>
        <v>0</v>
      </c>
      <c r="N77" s="21">
        <f>Sect61979[[#This Row],[ECSE]]</f>
        <v>1063.81</v>
      </c>
      <c r="O77" s="27">
        <f>Sect61979[[#This Row],[Gross Total]]-SUM(Sect61979[[#This Row],[Regional Award sent to State Programs]:[ECSE sent to State Programs]])</f>
        <v>0</v>
      </c>
    </row>
    <row r="78" spans="1:15" ht="13" x14ac:dyDescent="0.3">
      <c r="A78" s="25">
        <v>2099</v>
      </c>
      <c r="B78" t="s">
        <v>95</v>
      </c>
      <c r="C78" s="21">
        <v>469.72615384615386</v>
      </c>
      <c r="D78" s="21">
        <v>313.15076923076924</v>
      </c>
      <c r="E78" s="21">
        <v>0</v>
      </c>
      <c r="F78" s="21">
        <v>0</v>
      </c>
      <c r="G78" s="21">
        <v>0</v>
      </c>
      <c r="H78" s="21">
        <v>1252.603076923077</v>
      </c>
      <c r="I78" s="21">
        <f>SUM(Sect61979[[#This Row],[District]:[ECSE]])</f>
        <v>2035.48</v>
      </c>
      <c r="J78" s="21">
        <v>313.15076923076924</v>
      </c>
      <c r="K78" s="21">
        <v>0</v>
      </c>
      <c r="L78" s="21">
        <v>0</v>
      </c>
      <c r="M78" s="21">
        <f>Sect61979[[#This Row],[Hospital]]</f>
        <v>0</v>
      </c>
      <c r="N78" s="21">
        <f>Sect61979[[#This Row],[ECSE]]</f>
        <v>1252.603076923077</v>
      </c>
      <c r="O78" s="27">
        <f>Sect61979[[#This Row],[Gross Total]]-SUM(Sect61979[[#This Row],[Regional Award sent to State Programs]:[ECSE sent to State Programs]])</f>
        <v>469.72615384615392</v>
      </c>
    </row>
    <row r="79" spans="1:15" ht="13" x14ac:dyDescent="0.3">
      <c r="A79" s="24">
        <v>2201</v>
      </c>
      <c r="B79" t="s">
        <v>136</v>
      </c>
      <c r="C79" s="21">
        <v>984.14</v>
      </c>
      <c r="D79" s="21">
        <v>0</v>
      </c>
      <c r="E79" s="21">
        <v>0</v>
      </c>
      <c r="F79" s="21">
        <v>0</v>
      </c>
      <c r="G79" s="21">
        <v>0</v>
      </c>
      <c r="H79" s="21">
        <v>0</v>
      </c>
      <c r="I79" s="21">
        <f>SUM(Sect61979[[#This Row],[District]:[ECSE]])</f>
        <v>984.14</v>
      </c>
      <c r="J79" s="21">
        <v>0</v>
      </c>
      <c r="K79" s="21">
        <v>0</v>
      </c>
      <c r="L79" s="21">
        <v>0</v>
      </c>
      <c r="M79" s="21">
        <f>Sect61979[[#This Row],[Hospital]]</f>
        <v>0</v>
      </c>
      <c r="N79" s="21">
        <f>Sect61979[[#This Row],[ECSE]]</f>
        <v>0</v>
      </c>
      <c r="O79" s="27">
        <f>Sect61979[[#This Row],[Gross Total]]-SUM(Sect61979[[#This Row],[Regional Award sent to State Programs]:[ECSE sent to State Programs]])</f>
        <v>984.14</v>
      </c>
    </row>
    <row r="80" spans="1:15" ht="13" x14ac:dyDescent="0.3">
      <c r="A80" s="25">
        <v>2206</v>
      </c>
      <c r="B80" t="s">
        <v>216</v>
      </c>
      <c r="C80" s="21">
        <v>7895.138648648649</v>
      </c>
      <c r="D80" s="21">
        <v>1018.7275675675677</v>
      </c>
      <c r="E80" s="21">
        <v>0</v>
      </c>
      <c r="F80" s="21">
        <v>0</v>
      </c>
      <c r="G80" s="21">
        <v>0</v>
      </c>
      <c r="H80" s="21">
        <v>19355.823783783784</v>
      </c>
      <c r="I80" s="21">
        <f>SUM(Sect61979[[#This Row],[District]:[ECSE]])</f>
        <v>28269.690000000002</v>
      </c>
      <c r="J80" s="21">
        <v>1018.7275675675677</v>
      </c>
      <c r="K80" s="21">
        <v>0</v>
      </c>
      <c r="L80" s="21">
        <v>0</v>
      </c>
      <c r="M80" s="21">
        <f>Sect61979[[#This Row],[Hospital]]</f>
        <v>0</v>
      </c>
      <c r="N80" s="21">
        <f>Sect61979[[#This Row],[ECSE]]</f>
        <v>19355.823783783784</v>
      </c>
      <c r="O80" s="27">
        <f>Sect61979[[#This Row],[Gross Total]]-SUM(Sect61979[[#This Row],[Regional Award sent to State Programs]:[ECSE sent to State Programs]])</f>
        <v>7895.1386486486517</v>
      </c>
    </row>
    <row r="81" spans="1:15" ht="13" x14ac:dyDescent="0.3">
      <c r="A81" s="24">
        <v>2239</v>
      </c>
      <c r="B81" t="s">
        <v>151</v>
      </c>
      <c r="C81" s="21">
        <v>23119.94547263682</v>
      </c>
      <c r="D81" s="21">
        <v>3918.6348258706475</v>
      </c>
      <c r="E81" s="21">
        <v>0</v>
      </c>
      <c r="F81" s="21">
        <v>0</v>
      </c>
      <c r="G81" s="21">
        <v>0</v>
      </c>
      <c r="H81" s="21">
        <v>51725.979701492543</v>
      </c>
      <c r="I81" s="21">
        <f>SUM(Sect61979[[#This Row],[District]:[ECSE]])</f>
        <v>78764.560000000012</v>
      </c>
      <c r="J81" s="21">
        <v>3918.6348258706475</v>
      </c>
      <c r="K81" s="21">
        <v>0</v>
      </c>
      <c r="L81" s="21">
        <v>0</v>
      </c>
      <c r="M81" s="21">
        <f>Sect61979[[#This Row],[Hospital]]</f>
        <v>0</v>
      </c>
      <c r="N81" s="21">
        <f>Sect61979[[#This Row],[ECSE]]</f>
        <v>51725.979701492543</v>
      </c>
      <c r="O81" s="27">
        <f>Sect61979[[#This Row],[Gross Total]]-SUM(Sect61979[[#This Row],[Regional Award sent to State Programs]:[ECSE sent to State Programs]])</f>
        <v>23119.94547263682</v>
      </c>
    </row>
    <row r="82" spans="1:15" ht="13" x14ac:dyDescent="0.3">
      <c r="A82" s="25">
        <v>2024</v>
      </c>
      <c r="B82" t="s">
        <v>217</v>
      </c>
      <c r="C82" s="21">
        <v>6968.5575824175821</v>
      </c>
      <c r="D82" s="21">
        <v>1290.4736263736263</v>
      </c>
      <c r="E82" s="21">
        <v>0</v>
      </c>
      <c r="F82" s="21">
        <v>0</v>
      </c>
      <c r="G82" s="21">
        <v>0</v>
      </c>
      <c r="H82" s="21">
        <v>15227.588791208791</v>
      </c>
      <c r="I82" s="21">
        <f>SUM(Sect61979[[#This Row],[District]:[ECSE]])</f>
        <v>23486.62</v>
      </c>
      <c r="J82" s="21">
        <v>1290.4736263736263</v>
      </c>
      <c r="K82" s="21">
        <v>0</v>
      </c>
      <c r="L82" s="21">
        <v>0</v>
      </c>
      <c r="M82" s="21">
        <f>Sect61979[[#This Row],[Hospital]]</f>
        <v>0</v>
      </c>
      <c r="N82" s="21">
        <f>Sect61979[[#This Row],[ECSE]]</f>
        <v>15227.588791208791</v>
      </c>
      <c r="O82" s="27">
        <f>Sect61979[[#This Row],[Gross Total]]-SUM(Sect61979[[#This Row],[Regional Award sent to State Programs]:[ECSE sent to State Programs]])</f>
        <v>6968.557582417583</v>
      </c>
    </row>
    <row r="83" spans="1:15" ht="13" x14ac:dyDescent="0.3">
      <c r="A83" s="24">
        <v>1895</v>
      </c>
      <c r="B83" t="s">
        <v>2</v>
      </c>
      <c r="C83" s="21">
        <v>546.94000000000005</v>
      </c>
      <c r="D83" s="21">
        <v>0</v>
      </c>
      <c r="E83" s="21">
        <v>0</v>
      </c>
      <c r="F83" s="21">
        <v>0</v>
      </c>
      <c r="G83" s="21">
        <v>0</v>
      </c>
      <c r="H83" s="21">
        <v>0</v>
      </c>
      <c r="I83" s="21">
        <f>SUM(Sect61979[[#This Row],[District]:[ECSE]])</f>
        <v>546.94000000000005</v>
      </c>
      <c r="J83" s="21">
        <v>0</v>
      </c>
      <c r="K83" s="21">
        <v>0</v>
      </c>
      <c r="L83" s="21">
        <v>0</v>
      </c>
      <c r="M83" s="21">
        <f>Sect61979[[#This Row],[Hospital]]</f>
        <v>0</v>
      </c>
      <c r="N83" s="21">
        <f>Sect61979[[#This Row],[ECSE]]</f>
        <v>0</v>
      </c>
      <c r="O83" s="27">
        <f>Sect61979[[#This Row],[Gross Total]]-SUM(Sect61979[[#This Row],[Regional Award sent to State Programs]:[ECSE sent to State Programs]])</f>
        <v>546.94000000000005</v>
      </c>
    </row>
    <row r="84" spans="1:15" ht="13" x14ac:dyDescent="0.3">
      <c r="A84" s="25">
        <v>2215</v>
      </c>
      <c r="B84" t="s">
        <v>143</v>
      </c>
      <c r="C84" s="21">
        <v>285.86499999999995</v>
      </c>
      <c r="D84" s="21">
        <v>0</v>
      </c>
      <c r="E84" s="21">
        <v>0</v>
      </c>
      <c r="F84" s="21">
        <v>0</v>
      </c>
      <c r="G84" s="21">
        <v>0</v>
      </c>
      <c r="H84" s="21">
        <v>285.86499999999995</v>
      </c>
      <c r="I84" s="21">
        <f>SUM(Sect61979[[#This Row],[District]:[ECSE]])</f>
        <v>571.7299999999999</v>
      </c>
      <c r="J84" s="21">
        <v>0</v>
      </c>
      <c r="K84" s="21">
        <v>0</v>
      </c>
      <c r="L84" s="21">
        <v>0</v>
      </c>
      <c r="M84" s="21">
        <f>Sect61979[[#This Row],[Hospital]]</f>
        <v>0</v>
      </c>
      <c r="N84" s="21">
        <f>Sect61979[[#This Row],[ECSE]]</f>
        <v>285.86499999999995</v>
      </c>
      <c r="O84" s="27">
        <f>Sect61979[[#This Row],[Gross Total]]-SUM(Sect61979[[#This Row],[Regional Award sent to State Programs]:[ECSE sent to State Programs]])</f>
        <v>285.86499999999995</v>
      </c>
    </row>
    <row r="85" spans="1:15" ht="13" x14ac:dyDescent="0.3">
      <c r="A85" s="24">
        <v>3997</v>
      </c>
      <c r="B85" t="s">
        <v>218</v>
      </c>
      <c r="C85" s="21">
        <v>555.4</v>
      </c>
      <c r="D85" s="21">
        <v>0</v>
      </c>
      <c r="E85" s="21">
        <v>0</v>
      </c>
      <c r="F85" s="21">
        <v>0</v>
      </c>
      <c r="G85" s="21">
        <v>0</v>
      </c>
      <c r="H85" s="21">
        <v>0</v>
      </c>
      <c r="I85" s="21">
        <f>SUM(Sect61979[[#This Row],[District]:[ECSE]])</f>
        <v>555.4</v>
      </c>
      <c r="J85" s="21">
        <v>0</v>
      </c>
      <c r="K85" s="21">
        <v>0</v>
      </c>
      <c r="L85" s="21">
        <v>0</v>
      </c>
      <c r="M85" s="21">
        <f>Sect61979[[#This Row],[Hospital]]</f>
        <v>0</v>
      </c>
      <c r="N85" s="21">
        <f>Sect61979[[#This Row],[ECSE]]</f>
        <v>0</v>
      </c>
      <c r="O85" s="27">
        <f>Sect61979[[#This Row],[Gross Total]]-SUM(Sect61979[[#This Row],[Regional Award sent to State Programs]:[ECSE sent to State Programs]])</f>
        <v>555.4</v>
      </c>
    </row>
    <row r="86" spans="1:15" ht="13" x14ac:dyDescent="0.3">
      <c r="A86" s="25">
        <v>2053</v>
      </c>
      <c r="B86" t="s">
        <v>72</v>
      </c>
      <c r="C86" s="21">
        <v>12704.643095238096</v>
      </c>
      <c r="D86" s="21">
        <v>977.28023809523813</v>
      </c>
      <c r="E86" s="21">
        <v>0</v>
      </c>
      <c r="F86" s="21">
        <v>0</v>
      </c>
      <c r="G86" s="21">
        <v>0</v>
      </c>
      <c r="H86" s="21">
        <v>27363.846666666668</v>
      </c>
      <c r="I86" s="21">
        <f>SUM(Sect61979[[#This Row],[District]:[ECSE]])</f>
        <v>41045.770000000004</v>
      </c>
      <c r="J86" s="21">
        <v>977.28023809523813</v>
      </c>
      <c r="K86" s="21">
        <v>0</v>
      </c>
      <c r="L86" s="21">
        <v>0</v>
      </c>
      <c r="M86" s="21">
        <f>Sect61979[[#This Row],[Hospital]]</f>
        <v>0</v>
      </c>
      <c r="N86" s="21">
        <f>Sect61979[[#This Row],[ECSE]]</f>
        <v>27363.846666666668</v>
      </c>
      <c r="O86" s="27">
        <f>Sect61979[[#This Row],[Gross Total]]-SUM(Sect61979[[#This Row],[Regional Award sent to State Programs]:[ECSE sent to State Programs]])</f>
        <v>12704.643095238098</v>
      </c>
    </row>
    <row r="87" spans="1:15" ht="13" x14ac:dyDescent="0.3">
      <c r="A87" s="24">
        <v>2140</v>
      </c>
      <c r="B87" t="s">
        <v>113</v>
      </c>
      <c r="C87" s="21">
        <v>1402.8300000000002</v>
      </c>
      <c r="D87" s="21">
        <v>0</v>
      </c>
      <c r="E87" s="21">
        <v>0</v>
      </c>
      <c r="F87" s="21">
        <v>0</v>
      </c>
      <c r="G87" s="21">
        <v>0</v>
      </c>
      <c r="H87" s="21">
        <v>1402.8300000000002</v>
      </c>
      <c r="I87" s="21">
        <f>SUM(Sect61979[[#This Row],[District]:[ECSE]])</f>
        <v>2805.6600000000003</v>
      </c>
      <c r="J87" s="21">
        <v>0</v>
      </c>
      <c r="K87" s="21">
        <v>0</v>
      </c>
      <c r="L87" s="21">
        <v>0</v>
      </c>
      <c r="M87" s="21">
        <f>Sect61979[[#This Row],[Hospital]]</f>
        <v>0</v>
      </c>
      <c r="N87" s="21">
        <f>Sect61979[[#This Row],[ECSE]]</f>
        <v>1402.8300000000002</v>
      </c>
      <c r="O87" s="27">
        <f>Sect61979[[#This Row],[Gross Total]]-SUM(Sect61979[[#This Row],[Regional Award sent to State Programs]:[ECSE sent to State Programs]])</f>
        <v>1402.8300000000002</v>
      </c>
    </row>
    <row r="88" spans="1:15" ht="13" x14ac:dyDescent="0.3">
      <c r="A88" s="25">
        <v>1934</v>
      </c>
      <c r="B88" t="s">
        <v>17</v>
      </c>
      <c r="C88" s="21">
        <v>987.57999999999993</v>
      </c>
      <c r="D88" s="21">
        <v>0</v>
      </c>
      <c r="E88" s="21">
        <v>0</v>
      </c>
      <c r="F88" s="21">
        <v>0</v>
      </c>
      <c r="G88" s="21">
        <v>0</v>
      </c>
      <c r="H88" s="21">
        <v>0</v>
      </c>
      <c r="I88" s="21">
        <f>SUM(Sect61979[[#This Row],[District]:[ECSE]])</f>
        <v>987.57999999999993</v>
      </c>
      <c r="J88" s="21">
        <v>0</v>
      </c>
      <c r="K88" s="21">
        <v>0</v>
      </c>
      <c r="L88" s="21">
        <v>0</v>
      </c>
      <c r="M88" s="21">
        <f>Sect61979[[#This Row],[Hospital]]</f>
        <v>0</v>
      </c>
      <c r="N88" s="21">
        <f>Sect61979[[#This Row],[ECSE]]</f>
        <v>0</v>
      </c>
      <c r="O88" s="27">
        <f>Sect61979[[#This Row],[Gross Total]]-SUM(Sect61979[[#This Row],[Regional Award sent to State Programs]:[ECSE sent to State Programs]])</f>
        <v>987.57999999999993</v>
      </c>
    </row>
    <row r="89" spans="1:15" ht="13" x14ac:dyDescent="0.3">
      <c r="A89" s="24">
        <v>2008</v>
      </c>
      <c r="B89" t="s">
        <v>46</v>
      </c>
      <c r="C89" s="21">
        <v>2423.232857142857</v>
      </c>
      <c r="D89" s="21">
        <v>0</v>
      </c>
      <c r="E89" s="21">
        <v>0</v>
      </c>
      <c r="F89" s="21">
        <v>0</v>
      </c>
      <c r="G89" s="21">
        <v>0</v>
      </c>
      <c r="H89" s="21">
        <v>3230.9771428571426</v>
      </c>
      <c r="I89" s="21">
        <f>SUM(Sect61979[[#This Row],[District]:[ECSE]])</f>
        <v>5654.2099999999991</v>
      </c>
      <c r="J89" s="21">
        <v>0</v>
      </c>
      <c r="K89" s="21">
        <v>0</v>
      </c>
      <c r="L89" s="21">
        <v>0</v>
      </c>
      <c r="M89" s="21">
        <f>Sect61979[[#This Row],[Hospital]]</f>
        <v>0</v>
      </c>
      <c r="N89" s="21">
        <f>Sect61979[[#This Row],[ECSE]]</f>
        <v>3230.9771428571426</v>
      </c>
      <c r="O89" s="27">
        <f>Sect61979[[#This Row],[Gross Total]]-SUM(Sect61979[[#This Row],[Regional Award sent to State Programs]:[ECSE sent to State Programs]])</f>
        <v>2423.2328571428566</v>
      </c>
    </row>
    <row r="90" spans="1:15" ht="13" x14ac:dyDescent="0.3">
      <c r="A90" s="25">
        <v>2107</v>
      </c>
      <c r="B90" t="s">
        <v>101</v>
      </c>
      <c r="C90" s="21">
        <v>505.82</v>
      </c>
      <c r="D90" s="21">
        <v>0</v>
      </c>
      <c r="E90" s="21">
        <v>0</v>
      </c>
      <c r="F90" s="21">
        <v>0</v>
      </c>
      <c r="G90" s="21">
        <v>0</v>
      </c>
      <c r="H90" s="21">
        <v>0</v>
      </c>
      <c r="I90" s="21">
        <f>SUM(Sect61979[[#This Row],[District]:[ECSE]])</f>
        <v>505.82</v>
      </c>
      <c r="J90" s="21">
        <v>0</v>
      </c>
      <c r="K90" s="21">
        <v>0</v>
      </c>
      <c r="L90" s="21">
        <v>0</v>
      </c>
      <c r="M90" s="21">
        <f>Sect61979[[#This Row],[Hospital]]</f>
        <v>0</v>
      </c>
      <c r="N90" s="21">
        <f>Sect61979[[#This Row],[ECSE]]</f>
        <v>0</v>
      </c>
      <c r="O90" s="27">
        <f>Sect61979[[#This Row],[Gross Total]]-SUM(Sect61979[[#This Row],[Regional Award sent to State Programs]:[ECSE sent to State Programs]])</f>
        <v>505.82</v>
      </c>
    </row>
    <row r="91" spans="1:15" ht="13" x14ac:dyDescent="0.3">
      <c r="A91" s="24">
        <v>2219</v>
      </c>
      <c r="B91" t="s">
        <v>146</v>
      </c>
      <c r="C91" s="21">
        <v>1700.1333333333334</v>
      </c>
      <c r="D91" s="21">
        <v>0</v>
      </c>
      <c r="E91" s="21">
        <v>0</v>
      </c>
      <c r="F91" s="21">
        <v>0</v>
      </c>
      <c r="G91" s="21">
        <v>0</v>
      </c>
      <c r="H91" s="21">
        <v>850.06666666666672</v>
      </c>
      <c r="I91" s="21">
        <f>SUM(Sect61979[[#This Row],[District]:[ECSE]])</f>
        <v>2550.2000000000003</v>
      </c>
      <c r="J91" s="21">
        <v>0</v>
      </c>
      <c r="K91" s="21">
        <v>0</v>
      </c>
      <c r="L91" s="21">
        <v>0</v>
      </c>
      <c r="M91" s="21">
        <f>Sect61979[[#This Row],[Hospital]]</f>
        <v>0</v>
      </c>
      <c r="N91" s="21">
        <f>Sect61979[[#This Row],[ECSE]]</f>
        <v>850.06666666666672</v>
      </c>
      <c r="O91" s="27">
        <f>Sect61979[[#This Row],[Gross Total]]-SUM(Sect61979[[#This Row],[Regional Award sent to State Programs]:[ECSE sent to State Programs]])</f>
        <v>1700.1333333333337</v>
      </c>
    </row>
    <row r="92" spans="1:15" ht="13" x14ac:dyDescent="0.3">
      <c r="A92" s="25">
        <v>2091</v>
      </c>
      <c r="B92" t="s">
        <v>88</v>
      </c>
      <c r="C92" s="21">
        <v>2441.3984615384616</v>
      </c>
      <c r="D92" s="21">
        <v>244.13984615384618</v>
      </c>
      <c r="E92" s="21">
        <v>0</v>
      </c>
      <c r="F92" s="21">
        <v>0</v>
      </c>
      <c r="G92" s="21">
        <v>0</v>
      </c>
      <c r="H92" s="21">
        <v>13183.551692307694</v>
      </c>
      <c r="I92" s="21">
        <f>SUM(Sect61979[[#This Row],[District]:[ECSE]])</f>
        <v>15869.090000000002</v>
      </c>
      <c r="J92" s="21">
        <v>244.13984615384618</v>
      </c>
      <c r="K92" s="21">
        <v>0</v>
      </c>
      <c r="L92" s="21">
        <v>0</v>
      </c>
      <c r="M92" s="21">
        <f>Sect61979[[#This Row],[Hospital]]</f>
        <v>0</v>
      </c>
      <c r="N92" s="21">
        <f>Sect61979[[#This Row],[ECSE]]</f>
        <v>13183.551692307694</v>
      </c>
      <c r="O92" s="27">
        <f>Sect61979[[#This Row],[Gross Total]]-SUM(Sect61979[[#This Row],[Regional Award sent to State Programs]:[ECSE sent to State Programs]])</f>
        <v>2441.3984615384616</v>
      </c>
    </row>
    <row r="93" spans="1:15" ht="13" x14ac:dyDescent="0.3">
      <c r="A93" s="24">
        <v>2109</v>
      </c>
      <c r="B93" t="s">
        <v>102</v>
      </c>
      <c r="C93" s="21">
        <v>1.72</v>
      </c>
      <c r="D93" s="21">
        <v>0</v>
      </c>
      <c r="E93" s="21">
        <v>0</v>
      </c>
      <c r="F93" s="21">
        <v>0</v>
      </c>
      <c r="G93" s="21">
        <v>0</v>
      </c>
      <c r="H93" s="21">
        <v>0</v>
      </c>
      <c r="I93" s="21">
        <f>SUM(Sect61979[[#This Row],[District]:[ECSE]])</f>
        <v>1.72</v>
      </c>
      <c r="J93" s="21">
        <v>0</v>
      </c>
      <c r="K93" s="21">
        <v>0</v>
      </c>
      <c r="L93" s="21">
        <v>0</v>
      </c>
      <c r="M93" s="21">
        <f>Sect61979[[#This Row],[Hospital]]</f>
        <v>0</v>
      </c>
      <c r="N93" s="21">
        <f>Sect61979[[#This Row],[ECSE]]</f>
        <v>0</v>
      </c>
      <c r="O93" s="27">
        <f>Sect61979[[#This Row],[Gross Total]]-SUM(Sect61979[[#This Row],[Regional Award sent to State Programs]:[ECSE sent to State Programs]])</f>
        <v>1.72</v>
      </c>
    </row>
    <row r="94" spans="1:15" ht="13" x14ac:dyDescent="0.3">
      <c r="A94" s="25">
        <v>2057</v>
      </c>
      <c r="B94" t="s">
        <v>74</v>
      </c>
      <c r="C94" s="21">
        <v>8057.2060655737696</v>
      </c>
      <c r="D94" s="21">
        <v>2169.2477868852461</v>
      </c>
      <c r="E94" s="21">
        <v>0</v>
      </c>
      <c r="F94" s="21">
        <v>0</v>
      </c>
      <c r="G94" s="21">
        <v>0</v>
      </c>
      <c r="H94" s="21">
        <v>27580.436147540986</v>
      </c>
      <c r="I94" s="21">
        <f>SUM(Sect61979[[#This Row],[District]:[ECSE]])</f>
        <v>37806.89</v>
      </c>
      <c r="J94" s="21">
        <v>2169.2477868852461</v>
      </c>
      <c r="K94" s="21">
        <v>0</v>
      </c>
      <c r="L94" s="21">
        <v>0</v>
      </c>
      <c r="M94" s="21">
        <f>Sect61979[[#This Row],[Hospital]]</f>
        <v>0</v>
      </c>
      <c r="N94" s="21">
        <f>Sect61979[[#This Row],[ECSE]]</f>
        <v>27580.436147540986</v>
      </c>
      <c r="O94" s="27">
        <f>Sect61979[[#This Row],[Gross Total]]-SUM(Sect61979[[#This Row],[Regional Award sent to State Programs]:[ECSE sent to State Programs]])</f>
        <v>8057.206065573766</v>
      </c>
    </row>
    <row r="95" spans="1:15" ht="13" x14ac:dyDescent="0.3">
      <c r="A95" s="24">
        <v>2056</v>
      </c>
      <c r="B95" t="s">
        <v>219</v>
      </c>
      <c r="C95" s="21">
        <v>5135.6065882352941</v>
      </c>
      <c r="D95" s="21">
        <v>962.92623529411765</v>
      </c>
      <c r="E95" s="21">
        <v>0</v>
      </c>
      <c r="F95" s="21">
        <v>0</v>
      </c>
      <c r="G95" s="21">
        <v>0</v>
      </c>
      <c r="H95" s="21">
        <v>21184.377176470589</v>
      </c>
      <c r="I95" s="21">
        <f>SUM(Sect61979[[#This Row],[District]:[ECSE]])</f>
        <v>27282.91</v>
      </c>
      <c r="J95" s="21">
        <v>962.92623529411765</v>
      </c>
      <c r="K95" s="21">
        <v>0</v>
      </c>
      <c r="L95" s="21">
        <v>0</v>
      </c>
      <c r="M95" s="21">
        <f>Sect61979[[#This Row],[Hospital]]</f>
        <v>0</v>
      </c>
      <c r="N95" s="21">
        <f>Sect61979[[#This Row],[ECSE]]</f>
        <v>21184.377176470589</v>
      </c>
      <c r="O95" s="27">
        <f>Sect61979[[#This Row],[Gross Total]]-SUM(Sect61979[[#This Row],[Regional Award sent to State Programs]:[ECSE sent to State Programs]])</f>
        <v>5135.6065882352923</v>
      </c>
    </row>
    <row r="96" spans="1:15" ht="13" x14ac:dyDescent="0.3">
      <c r="A96" s="25">
        <v>2262</v>
      </c>
      <c r="B96" t="s">
        <v>167</v>
      </c>
      <c r="C96" s="21">
        <v>2396.7569230769232</v>
      </c>
      <c r="D96" s="21">
        <v>299.59461538461539</v>
      </c>
      <c r="E96" s="21">
        <v>0</v>
      </c>
      <c r="F96" s="21">
        <v>0</v>
      </c>
      <c r="G96" s="21">
        <v>0</v>
      </c>
      <c r="H96" s="21">
        <v>1198.3784615384616</v>
      </c>
      <c r="I96" s="21">
        <f>SUM(Sect61979[[#This Row],[District]:[ECSE]])</f>
        <v>3894.73</v>
      </c>
      <c r="J96" s="21">
        <v>299.59461538461539</v>
      </c>
      <c r="K96" s="21">
        <v>0</v>
      </c>
      <c r="L96" s="21">
        <v>0</v>
      </c>
      <c r="M96" s="21">
        <f>Sect61979[[#This Row],[Hospital]]</f>
        <v>0</v>
      </c>
      <c r="N96" s="21">
        <f>Sect61979[[#This Row],[ECSE]]</f>
        <v>1198.3784615384616</v>
      </c>
      <c r="O96" s="27">
        <f>Sect61979[[#This Row],[Gross Total]]-SUM(Sect61979[[#This Row],[Regional Award sent to State Programs]:[ECSE sent to State Programs]])</f>
        <v>2396.7569230769232</v>
      </c>
    </row>
    <row r="97" spans="1:15" ht="13" x14ac:dyDescent="0.3">
      <c r="A97" s="24">
        <v>2212</v>
      </c>
      <c r="B97" t="s">
        <v>140</v>
      </c>
      <c r="C97" s="21">
        <v>3118.8728571428569</v>
      </c>
      <c r="D97" s="21">
        <v>1039.6242857142856</v>
      </c>
      <c r="E97" s="21">
        <v>0</v>
      </c>
      <c r="F97" s="21">
        <v>0</v>
      </c>
      <c r="G97" s="21">
        <v>0</v>
      </c>
      <c r="H97" s="21">
        <v>10396.242857142857</v>
      </c>
      <c r="I97" s="21">
        <f>SUM(Sect61979[[#This Row],[District]:[ECSE]])</f>
        <v>14554.74</v>
      </c>
      <c r="J97" s="21">
        <v>1039.6242857142856</v>
      </c>
      <c r="K97" s="21">
        <v>0</v>
      </c>
      <c r="L97" s="21">
        <v>0</v>
      </c>
      <c r="M97" s="21">
        <f>Sect61979[[#This Row],[Hospital]]</f>
        <v>0</v>
      </c>
      <c r="N97" s="21">
        <f>Sect61979[[#This Row],[ECSE]]</f>
        <v>10396.242857142857</v>
      </c>
      <c r="O97" s="27">
        <f>Sect61979[[#This Row],[Gross Total]]-SUM(Sect61979[[#This Row],[Regional Award sent to State Programs]:[ECSE sent to State Programs]])</f>
        <v>3118.8728571428564</v>
      </c>
    </row>
    <row r="98" spans="1:15" ht="13" x14ac:dyDescent="0.3">
      <c r="A98" s="25">
        <v>2059</v>
      </c>
      <c r="B98" t="s">
        <v>75</v>
      </c>
      <c r="C98" s="21">
        <v>2050.4333333333329</v>
      </c>
      <c r="D98" s="21">
        <v>0</v>
      </c>
      <c r="E98" s="21">
        <v>0</v>
      </c>
      <c r="F98" s="21">
        <v>0</v>
      </c>
      <c r="G98" s="21">
        <v>0</v>
      </c>
      <c r="H98" s="21">
        <v>4100.8666666666659</v>
      </c>
      <c r="I98" s="21">
        <f>SUM(Sect61979[[#This Row],[District]:[ECSE]])</f>
        <v>6151.2999999999993</v>
      </c>
      <c r="J98" s="21">
        <v>0</v>
      </c>
      <c r="K98" s="21">
        <v>0</v>
      </c>
      <c r="L98" s="21">
        <v>0</v>
      </c>
      <c r="M98" s="21">
        <f>Sect61979[[#This Row],[Hospital]]</f>
        <v>0</v>
      </c>
      <c r="N98" s="21">
        <f>Sect61979[[#This Row],[ECSE]]</f>
        <v>4100.8666666666659</v>
      </c>
      <c r="O98" s="27">
        <f>Sect61979[[#This Row],[Gross Total]]-SUM(Sect61979[[#This Row],[Regional Award sent to State Programs]:[ECSE sent to State Programs]])</f>
        <v>2050.4333333333334</v>
      </c>
    </row>
    <row r="99" spans="1:15" ht="13" x14ac:dyDescent="0.3">
      <c r="A99" s="24">
        <v>1923</v>
      </c>
      <c r="B99" t="s">
        <v>8</v>
      </c>
      <c r="C99" s="21">
        <v>4499.3697014925374</v>
      </c>
      <c r="D99" s="21">
        <v>1852.6816417910447</v>
      </c>
      <c r="E99" s="21">
        <v>0</v>
      </c>
      <c r="F99" s="21">
        <v>0</v>
      </c>
      <c r="G99" s="21">
        <v>0</v>
      </c>
      <c r="H99" s="21">
        <v>11380.758656716418</v>
      </c>
      <c r="I99" s="21">
        <f>SUM(Sect61979[[#This Row],[District]:[ECSE]])</f>
        <v>17732.810000000001</v>
      </c>
      <c r="J99" s="21">
        <v>1852.6816417910447</v>
      </c>
      <c r="K99" s="21">
        <v>0</v>
      </c>
      <c r="L99" s="21">
        <v>0</v>
      </c>
      <c r="M99" s="21">
        <f>Sect61979[[#This Row],[Hospital]]</f>
        <v>0</v>
      </c>
      <c r="N99" s="21">
        <f>Sect61979[[#This Row],[ECSE]]</f>
        <v>11380.758656716418</v>
      </c>
      <c r="O99" s="27">
        <f>Sect61979[[#This Row],[Gross Total]]-SUM(Sect61979[[#This Row],[Regional Award sent to State Programs]:[ECSE sent to State Programs]])</f>
        <v>4499.3697014925383</v>
      </c>
    </row>
    <row r="100" spans="1:15" ht="13" x14ac:dyDescent="0.3">
      <c r="A100" s="25">
        <v>2101</v>
      </c>
      <c r="B100" t="s">
        <v>96</v>
      </c>
      <c r="C100" s="21">
        <v>6837.5263636363634</v>
      </c>
      <c r="D100" s="21">
        <v>1367.5052727272728</v>
      </c>
      <c r="E100" s="21">
        <v>0</v>
      </c>
      <c r="F100" s="21">
        <v>0</v>
      </c>
      <c r="G100" s="21">
        <v>0</v>
      </c>
      <c r="H100" s="21">
        <v>16865.898363636363</v>
      </c>
      <c r="I100" s="21">
        <f>SUM(Sect61979[[#This Row],[District]:[ECSE]])</f>
        <v>25070.93</v>
      </c>
      <c r="J100" s="21">
        <v>1367.5052727272728</v>
      </c>
      <c r="K100" s="21">
        <v>0</v>
      </c>
      <c r="L100" s="21">
        <v>0</v>
      </c>
      <c r="M100" s="21">
        <f>Sect61979[[#This Row],[Hospital]]</f>
        <v>0</v>
      </c>
      <c r="N100" s="21">
        <f>Sect61979[[#This Row],[ECSE]]</f>
        <v>16865.898363636363</v>
      </c>
      <c r="O100" s="27">
        <f>Sect61979[[#This Row],[Gross Total]]-SUM(Sect61979[[#This Row],[Regional Award sent to State Programs]:[ECSE sent to State Programs]])</f>
        <v>6837.5263636363634</v>
      </c>
    </row>
    <row r="101" spans="1:15" ht="13" x14ac:dyDescent="0.3">
      <c r="A101" s="24">
        <v>2097</v>
      </c>
      <c r="B101" t="s">
        <v>94</v>
      </c>
      <c r="C101" s="21">
        <v>13461.63</v>
      </c>
      <c r="D101" s="21">
        <v>4659.7950000000001</v>
      </c>
      <c r="E101" s="21">
        <v>0</v>
      </c>
      <c r="F101" s="21">
        <v>0</v>
      </c>
      <c r="G101" s="21">
        <v>0</v>
      </c>
      <c r="H101" s="21">
        <v>37796.114999999998</v>
      </c>
      <c r="I101" s="21">
        <f>SUM(Sect61979[[#This Row],[District]:[ECSE]])</f>
        <v>55917.539999999994</v>
      </c>
      <c r="J101" s="21">
        <v>4659.7950000000001</v>
      </c>
      <c r="K101" s="21">
        <v>0</v>
      </c>
      <c r="L101" s="21">
        <v>0</v>
      </c>
      <c r="M101" s="21">
        <f>Sect61979[[#This Row],[Hospital]]</f>
        <v>0</v>
      </c>
      <c r="N101" s="21">
        <f>Sect61979[[#This Row],[ECSE]]</f>
        <v>37796.114999999998</v>
      </c>
      <c r="O101" s="27">
        <f>Sect61979[[#This Row],[Gross Total]]-SUM(Sect61979[[#This Row],[Regional Award sent to State Programs]:[ECSE sent to State Programs]])</f>
        <v>13461.629999999997</v>
      </c>
    </row>
    <row r="102" spans="1:15" ht="13" x14ac:dyDescent="0.3">
      <c r="A102" s="25">
        <v>2012</v>
      </c>
      <c r="B102" t="s">
        <v>50</v>
      </c>
      <c r="C102" s="21">
        <v>0</v>
      </c>
      <c r="D102" s="21">
        <v>0</v>
      </c>
      <c r="E102" s="21">
        <v>0</v>
      </c>
      <c r="F102" s="21">
        <v>0</v>
      </c>
      <c r="G102" s="21">
        <v>0</v>
      </c>
      <c r="H102" s="21">
        <v>529.04999999999995</v>
      </c>
      <c r="I102" s="21">
        <f>SUM(Sect61979[[#This Row],[District]:[ECSE]])</f>
        <v>529.04999999999995</v>
      </c>
      <c r="J102" s="21">
        <v>0</v>
      </c>
      <c r="K102" s="21">
        <v>0</v>
      </c>
      <c r="L102" s="21">
        <v>0</v>
      </c>
      <c r="M102" s="21">
        <f>Sect61979[[#This Row],[Hospital]]</f>
        <v>0</v>
      </c>
      <c r="N102" s="21">
        <f>Sect61979[[#This Row],[ECSE]]</f>
        <v>529.04999999999995</v>
      </c>
      <c r="O102" s="27">
        <f>Sect61979[[#This Row],[Gross Total]]-SUM(Sect61979[[#This Row],[Regional Award sent to State Programs]:[ECSE sent to State Programs]])</f>
        <v>0</v>
      </c>
    </row>
    <row r="103" spans="1:15" ht="13" x14ac:dyDescent="0.3">
      <c r="A103" s="24">
        <v>2092</v>
      </c>
      <c r="B103" t="s">
        <v>89</v>
      </c>
      <c r="C103" s="21">
        <v>478.64</v>
      </c>
      <c r="D103" s="21">
        <v>159.54666666666665</v>
      </c>
      <c r="E103" s="21">
        <v>0</v>
      </c>
      <c r="F103" s="21">
        <v>0</v>
      </c>
      <c r="G103" s="21">
        <v>0</v>
      </c>
      <c r="H103" s="21">
        <v>1276.3733333333332</v>
      </c>
      <c r="I103" s="21">
        <f>SUM(Sect61979[[#This Row],[District]:[ECSE]])</f>
        <v>1914.56</v>
      </c>
      <c r="J103" s="21">
        <v>159.54666666666665</v>
      </c>
      <c r="K103" s="21">
        <v>0</v>
      </c>
      <c r="L103" s="21">
        <v>0</v>
      </c>
      <c r="M103" s="21">
        <f>Sect61979[[#This Row],[Hospital]]</f>
        <v>0</v>
      </c>
      <c r="N103" s="21">
        <f>Sect61979[[#This Row],[ECSE]]</f>
        <v>1276.3733333333332</v>
      </c>
      <c r="O103" s="27">
        <f>Sect61979[[#This Row],[Gross Total]]-SUM(Sect61979[[#This Row],[Regional Award sent to State Programs]:[ECSE sent to State Programs]])</f>
        <v>478.6400000000001</v>
      </c>
    </row>
    <row r="104" spans="1:15" ht="13" x14ac:dyDescent="0.3">
      <c r="A104" s="25">
        <v>2112</v>
      </c>
      <c r="B104" t="s">
        <v>105</v>
      </c>
      <c r="C104" s="21">
        <v>1.72</v>
      </c>
      <c r="D104" s="21">
        <v>0</v>
      </c>
      <c r="E104" s="21">
        <v>0</v>
      </c>
      <c r="F104" s="21">
        <v>0</v>
      </c>
      <c r="G104" s="21">
        <v>0</v>
      </c>
      <c r="H104" s="21">
        <v>0</v>
      </c>
      <c r="I104" s="21">
        <f>SUM(Sect61979[[#This Row],[District]:[ECSE]])</f>
        <v>1.72</v>
      </c>
      <c r="J104" s="21">
        <v>0</v>
      </c>
      <c r="K104" s="21">
        <v>0</v>
      </c>
      <c r="L104" s="21">
        <v>0</v>
      </c>
      <c r="M104" s="21">
        <f>Sect61979[[#This Row],[Hospital]]</f>
        <v>0</v>
      </c>
      <c r="N104" s="21">
        <f>Sect61979[[#This Row],[ECSE]]</f>
        <v>0</v>
      </c>
      <c r="O104" s="27">
        <f>Sect61979[[#This Row],[Gross Total]]-SUM(Sect61979[[#This Row],[Regional Award sent to State Programs]:[ECSE sent to State Programs]])</f>
        <v>1.72</v>
      </c>
    </row>
    <row r="105" spans="1:15" ht="13" x14ac:dyDescent="0.3">
      <c r="A105" s="24">
        <v>2085</v>
      </c>
      <c r="B105" t="s">
        <v>84</v>
      </c>
      <c r="C105" s="21">
        <v>330.69200000000001</v>
      </c>
      <c r="D105" s="21">
        <v>0</v>
      </c>
      <c r="E105" s="21">
        <v>0</v>
      </c>
      <c r="F105" s="21">
        <v>0</v>
      </c>
      <c r="G105" s="21">
        <v>0</v>
      </c>
      <c r="H105" s="21">
        <v>1322.768</v>
      </c>
      <c r="I105" s="21">
        <f>SUM(Sect61979[[#This Row],[District]:[ECSE]])</f>
        <v>1653.46</v>
      </c>
      <c r="J105" s="21">
        <v>0</v>
      </c>
      <c r="K105" s="21">
        <v>0</v>
      </c>
      <c r="L105" s="21">
        <v>0</v>
      </c>
      <c r="M105" s="21">
        <f>Sect61979[[#This Row],[Hospital]]</f>
        <v>0</v>
      </c>
      <c r="N105" s="21">
        <f>Sect61979[[#This Row],[ECSE]]</f>
        <v>1322.768</v>
      </c>
      <c r="O105" s="27">
        <f>Sect61979[[#This Row],[Gross Total]]-SUM(Sect61979[[#This Row],[Regional Award sent to State Programs]:[ECSE sent to State Programs]])</f>
        <v>330.69200000000001</v>
      </c>
    </row>
    <row r="106" spans="1:15" ht="13" x14ac:dyDescent="0.3">
      <c r="A106" s="25">
        <v>2094</v>
      </c>
      <c r="B106" t="s">
        <v>91</v>
      </c>
      <c r="C106" s="21">
        <v>1023.54</v>
      </c>
      <c r="D106" s="21">
        <v>0</v>
      </c>
      <c r="E106" s="21">
        <v>0</v>
      </c>
      <c r="F106" s="21">
        <v>0</v>
      </c>
      <c r="G106" s="21">
        <v>0</v>
      </c>
      <c r="H106" s="21">
        <v>0</v>
      </c>
      <c r="I106" s="21">
        <f>SUM(Sect61979[[#This Row],[District]:[ECSE]])</f>
        <v>1023.54</v>
      </c>
      <c r="J106" s="21">
        <v>0</v>
      </c>
      <c r="K106" s="21">
        <v>0</v>
      </c>
      <c r="L106" s="21">
        <v>0</v>
      </c>
      <c r="M106" s="21">
        <f>Sect61979[[#This Row],[Hospital]]</f>
        <v>0</v>
      </c>
      <c r="N106" s="21">
        <f>Sect61979[[#This Row],[ECSE]]</f>
        <v>0</v>
      </c>
      <c r="O106" s="27">
        <f>Sect61979[[#This Row],[Gross Total]]-SUM(Sect61979[[#This Row],[Regional Award sent to State Programs]:[ECSE sent to State Programs]])</f>
        <v>1023.54</v>
      </c>
    </row>
    <row r="107" spans="1:15" ht="13" x14ac:dyDescent="0.3">
      <c r="A107" s="24">
        <v>2090</v>
      </c>
      <c r="B107" t="s">
        <v>87</v>
      </c>
      <c r="C107" s="21">
        <v>106.63</v>
      </c>
      <c r="D107" s="21">
        <v>0</v>
      </c>
      <c r="E107" s="21">
        <v>0</v>
      </c>
      <c r="F107" s="21">
        <v>0</v>
      </c>
      <c r="G107" s="21">
        <v>0</v>
      </c>
      <c r="H107" s="21">
        <v>639.78</v>
      </c>
      <c r="I107" s="21">
        <f>SUM(Sect61979[[#This Row],[District]:[ECSE]])</f>
        <v>746.41</v>
      </c>
      <c r="J107" s="21">
        <v>0</v>
      </c>
      <c r="K107" s="21">
        <v>0</v>
      </c>
      <c r="L107" s="21">
        <v>0</v>
      </c>
      <c r="M107" s="21">
        <f>Sect61979[[#This Row],[Hospital]]</f>
        <v>0</v>
      </c>
      <c r="N107" s="21">
        <f>Sect61979[[#This Row],[ECSE]]</f>
        <v>639.78</v>
      </c>
      <c r="O107" s="27">
        <f>Sect61979[[#This Row],[Gross Total]]-SUM(Sect61979[[#This Row],[Regional Award sent to State Programs]:[ECSE sent to State Programs]])</f>
        <v>106.63</v>
      </c>
    </row>
    <row r="108" spans="1:15" ht="13" x14ac:dyDescent="0.3">
      <c r="A108" s="25">
        <v>2256</v>
      </c>
      <c r="B108" t="s">
        <v>165</v>
      </c>
      <c r="C108" s="21">
        <v>19010.561038961041</v>
      </c>
      <c r="D108" s="21">
        <v>500.27792207792214</v>
      </c>
      <c r="E108" s="21">
        <v>0</v>
      </c>
      <c r="F108" s="21">
        <v>0</v>
      </c>
      <c r="G108" s="21">
        <v>0</v>
      </c>
      <c r="H108" s="21">
        <v>19010.561038961041</v>
      </c>
      <c r="I108" s="21">
        <f>SUM(Sect61979[[#This Row],[District]:[ECSE]])</f>
        <v>38521.400000000009</v>
      </c>
      <c r="J108" s="21">
        <v>500.27792207792214</v>
      </c>
      <c r="K108" s="21">
        <v>0</v>
      </c>
      <c r="L108" s="21">
        <v>0</v>
      </c>
      <c r="M108" s="21">
        <f>Sect61979[[#This Row],[Hospital]]</f>
        <v>0</v>
      </c>
      <c r="N108" s="21">
        <f>Sect61979[[#This Row],[ECSE]]</f>
        <v>19010.561038961041</v>
      </c>
      <c r="O108" s="27">
        <f>Sect61979[[#This Row],[Gross Total]]-SUM(Sect61979[[#This Row],[Regional Award sent to State Programs]:[ECSE sent to State Programs]])</f>
        <v>19010.561038961045</v>
      </c>
    </row>
    <row r="109" spans="1:15" ht="13" x14ac:dyDescent="0.3">
      <c r="A109" s="24">
        <v>2048</v>
      </c>
      <c r="B109" t="s">
        <v>68</v>
      </c>
      <c r="C109" s="21">
        <v>28666.05610859728</v>
      </c>
      <c r="D109" s="21">
        <v>11551.992760180994</v>
      </c>
      <c r="E109" s="21">
        <v>0</v>
      </c>
      <c r="F109" s="21">
        <v>0</v>
      </c>
      <c r="G109" s="21">
        <v>0</v>
      </c>
      <c r="H109" s="21">
        <v>54337.151131221712</v>
      </c>
      <c r="I109" s="21">
        <f>SUM(Sect61979[[#This Row],[District]:[ECSE]])</f>
        <v>94555.199999999983</v>
      </c>
      <c r="J109" s="21">
        <v>11551.992760180994</v>
      </c>
      <c r="K109" s="21">
        <v>0</v>
      </c>
      <c r="L109" s="21">
        <v>0</v>
      </c>
      <c r="M109" s="21">
        <f>Sect61979[[#This Row],[Hospital]]</f>
        <v>0</v>
      </c>
      <c r="N109" s="21">
        <f>Sect61979[[#This Row],[ECSE]]</f>
        <v>54337.151131221712</v>
      </c>
      <c r="O109" s="27">
        <f>Sect61979[[#This Row],[Gross Total]]-SUM(Sect61979[[#This Row],[Regional Award sent to State Programs]:[ECSE sent to State Programs]])</f>
        <v>28666.056108597273</v>
      </c>
    </row>
    <row r="110" spans="1:15" ht="13" x14ac:dyDescent="0.3">
      <c r="A110" s="25">
        <v>2205</v>
      </c>
      <c r="B110" t="s">
        <v>220</v>
      </c>
      <c r="C110" s="21">
        <v>5996.7200000000012</v>
      </c>
      <c r="D110" s="21">
        <v>999.45333333333338</v>
      </c>
      <c r="E110" s="21">
        <v>0</v>
      </c>
      <c r="F110" s="21">
        <v>0</v>
      </c>
      <c r="G110" s="21">
        <v>0</v>
      </c>
      <c r="H110" s="21">
        <v>7995.626666666667</v>
      </c>
      <c r="I110" s="21">
        <f>SUM(Sect61979[[#This Row],[District]:[ECSE]])</f>
        <v>14991.800000000001</v>
      </c>
      <c r="J110" s="21">
        <v>999.45333333333338</v>
      </c>
      <c r="K110" s="21">
        <v>0</v>
      </c>
      <c r="L110" s="21">
        <v>0</v>
      </c>
      <c r="M110" s="21">
        <f>Sect61979[[#This Row],[Hospital]]</f>
        <v>0</v>
      </c>
      <c r="N110" s="21">
        <f>Sect61979[[#This Row],[ECSE]]</f>
        <v>7995.626666666667</v>
      </c>
      <c r="O110" s="27">
        <f>Sect61979[[#This Row],[Gross Total]]-SUM(Sect61979[[#This Row],[Regional Award sent to State Programs]:[ECSE sent to State Programs]])</f>
        <v>5996.7200000000012</v>
      </c>
    </row>
    <row r="111" spans="1:15" ht="13" x14ac:dyDescent="0.3">
      <c r="A111" s="24">
        <v>2249</v>
      </c>
      <c r="B111" t="s">
        <v>160</v>
      </c>
      <c r="C111" s="21">
        <v>402.09000000000003</v>
      </c>
      <c r="D111" s="21">
        <v>0</v>
      </c>
      <c r="E111" s="21">
        <v>0</v>
      </c>
      <c r="F111" s="21">
        <v>0</v>
      </c>
      <c r="G111" s="21">
        <v>0</v>
      </c>
      <c r="H111" s="21">
        <v>0</v>
      </c>
      <c r="I111" s="21">
        <f>SUM(Sect61979[[#This Row],[District]:[ECSE]])</f>
        <v>402.09000000000003</v>
      </c>
      <c r="J111" s="21">
        <v>0</v>
      </c>
      <c r="K111" s="21">
        <v>0</v>
      </c>
      <c r="L111" s="21">
        <v>0</v>
      </c>
      <c r="M111" s="21">
        <f>Sect61979[[#This Row],[Hospital]]</f>
        <v>0</v>
      </c>
      <c r="N111" s="21">
        <f>Sect61979[[#This Row],[ECSE]]</f>
        <v>0</v>
      </c>
      <c r="O111" s="27">
        <f>Sect61979[[#This Row],[Gross Total]]-SUM(Sect61979[[#This Row],[Regional Award sent to State Programs]:[ECSE sent to State Programs]])</f>
        <v>402.09000000000003</v>
      </c>
    </row>
    <row r="112" spans="1:15" ht="13" x14ac:dyDescent="0.3">
      <c r="A112" s="25">
        <v>1925</v>
      </c>
      <c r="B112" t="s">
        <v>10</v>
      </c>
      <c r="C112" s="21">
        <v>5029.814146341464</v>
      </c>
      <c r="D112" s="21">
        <v>1437.0897560975611</v>
      </c>
      <c r="E112" s="21">
        <v>0</v>
      </c>
      <c r="F112" s="21">
        <v>0</v>
      </c>
      <c r="G112" s="21">
        <v>0</v>
      </c>
      <c r="H112" s="21">
        <v>8263.266097560976</v>
      </c>
      <c r="I112" s="21">
        <f>SUM(Sect61979[[#This Row],[District]:[ECSE]])</f>
        <v>14730.170000000002</v>
      </c>
      <c r="J112" s="21">
        <v>1437.0897560975611</v>
      </c>
      <c r="K112" s="21">
        <v>0</v>
      </c>
      <c r="L112" s="21">
        <v>0</v>
      </c>
      <c r="M112" s="21">
        <f>Sect61979[[#This Row],[Hospital]]</f>
        <v>0</v>
      </c>
      <c r="N112" s="21">
        <f>Sect61979[[#This Row],[ECSE]]</f>
        <v>8263.266097560976</v>
      </c>
      <c r="O112" s="27">
        <f>Sect61979[[#This Row],[Gross Total]]-SUM(Sect61979[[#This Row],[Regional Award sent to State Programs]:[ECSE sent to State Programs]])</f>
        <v>5029.8141463414649</v>
      </c>
    </row>
    <row r="113" spans="1:15" ht="13" x14ac:dyDescent="0.3">
      <c r="A113" s="24">
        <v>1898</v>
      </c>
      <c r="B113" t="s">
        <v>4</v>
      </c>
      <c r="C113" s="21">
        <v>1197.6466666666665</v>
      </c>
      <c r="D113" s="21">
        <v>0</v>
      </c>
      <c r="E113" s="21">
        <v>0</v>
      </c>
      <c r="F113" s="21">
        <v>0</v>
      </c>
      <c r="G113" s="21">
        <v>0</v>
      </c>
      <c r="H113" s="21">
        <v>598.82333333333327</v>
      </c>
      <c r="I113" s="21">
        <f>SUM(Sect61979[[#This Row],[District]:[ECSE]])</f>
        <v>1796.4699999999998</v>
      </c>
      <c r="J113" s="21">
        <v>0</v>
      </c>
      <c r="K113" s="21">
        <v>0</v>
      </c>
      <c r="L113" s="21">
        <v>0</v>
      </c>
      <c r="M113" s="21">
        <f>Sect61979[[#This Row],[Hospital]]</f>
        <v>0</v>
      </c>
      <c r="N113" s="21">
        <f>Sect61979[[#This Row],[ECSE]]</f>
        <v>598.82333333333327</v>
      </c>
      <c r="O113" s="27">
        <f>Sect61979[[#This Row],[Gross Total]]-SUM(Sect61979[[#This Row],[Regional Award sent to State Programs]:[ECSE sent to State Programs]])</f>
        <v>1197.6466666666665</v>
      </c>
    </row>
    <row r="114" spans="1:15" ht="13" x14ac:dyDescent="0.3">
      <c r="A114" s="25">
        <v>2010</v>
      </c>
      <c r="B114" t="s">
        <v>48</v>
      </c>
      <c r="C114" s="21">
        <v>1461.59</v>
      </c>
      <c r="D114" s="21">
        <v>0</v>
      </c>
      <c r="E114" s="21">
        <v>0</v>
      </c>
      <c r="F114" s="21">
        <v>0</v>
      </c>
      <c r="G114" s="21">
        <v>0</v>
      </c>
      <c r="H114" s="21">
        <v>0</v>
      </c>
      <c r="I114" s="21">
        <f>SUM(Sect61979[[#This Row],[District]:[ECSE]])</f>
        <v>1461.59</v>
      </c>
      <c r="J114" s="21">
        <v>0</v>
      </c>
      <c r="K114" s="21">
        <v>0</v>
      </c>
      <c r="L114" s="21">
        <v>0</v>
      </c>
      <c r="M114" s="21">
        <f>Sect61979[[#This Row],[Hospital]]</f>
        <v>0</v>
      </c>
      <c r="N114" s="21">
        <f>Sect61979[[#This Row],[ECSE]]</f>
        <v>0</v>
      </c>
      <c r="O114" s="27">
        <f>Sect61979[[#This Row],[Gross Total]]-SUM(Sect61979[[#This Row],[Regional Award sent to State Programs]:[ECSE sent to State Programs]])</f>
        <v>1461.59</v>
      </c>
    </row>
    <row r="115" spans="1:15" ht="13" x14ac:dyDescent="0.3">
      <c r="A115" s="24">
        <v>2147</v>
      </c>
      <c r="B115" t="s">
        <v>120</v>
      </c>
      <c r="C115" s="21">
        <v>2311.2570000000001</v>
      </c>
      <c r="D115" s="21">
        <v>0</v>
      </c>
      <c r="E115" s="21">
        <v>0</v>
      </c>
      <c r="F115" s="21">
        <v>0</v>
      </c>
      <c r="G115" s="21">
        <v>0</v>
      </c>
      <c r="H115" s="21">
        <v>5392.933</v>
      </c>
      <c r="I115" s="21">
        <f>SUM(Sect61979[[#This Row],[District]:[ECSE]])</f>
        <v>7704.1900000000005</v>
      </c>
      <c r="J115" s="21">
        <v>0</v>
      </c>
      <c r="K115" s="21">
        <v>0</v>
      </c>
      <c r="L115" s="21">
        <v>0</v>
      </c>
      <c r="M115" s="21">
        <f>Sect61979[[#This Row],[Hospital]]</f>
        <v>0</v>
      </c>
      <c r="N115" s="21">
        <f>Sect61979[[#This Row],[ECSE]]</f>
        <v>5392.933</v>
      </c>
      <c r="O115" s="27">
        <f>Sect61979[[#This Row],[Gross Total]]-SUM(Sect61979[[#This Row],[Regional Award sent to State Programs]:[ECSE sent to State Programs]])</f>
        <v>2311.2570000000005</v>
      </c>
    </row>
    <row r="116" spans="1:15" ht="13" x14ac:dyDescent="0.3">
      <c r="A116" s="25">
        <v>2145</v>
      </c>
      <c r="B116" t="s">
        <v>118</v>
      </c>
      <c r="C116" s="21">
        <v>1926.865</v>
      </c>
      <c r="D116" s="21">
        <v>0</v>
      </c>
      <c r="E116" s="21">
        <v>0</v>
      </c>
      <c r="F116" s="21">
        <v>0</v>
      </c>
      <c r="G116" s="21">
        <v>0</v>
      </c>
      <c r="H116" s="21">
        <v>1926.865</v>
      </c>
      <c r="I116" s="21">
        <f>SUM(Sect61979[[#This Row],[District]:[ECSE]])</f>
        <v>3853.73</v>
      </c>
      <c r="J116" s="21">
        <v>0</v>
      </c>
      <c r="K116" s="21">
        <v>0</v>
      </c>
      <c r="L116" s="21">
        <v>0</v>
      </c>
      <c r="M116" s="21">
        <f>Sect61979[[#This Row],[Hospital]]</f>
        <v>0</v>
      </c>
      <c r="N116" s="21">
        <f>Sect61979[[#This Row],[ECSE]]</f>
        <v>1926.865</v>
      </c>
      <c r="O116" s="27">
        <f>Sect61979[[#This Row],[Gross Total]]-SUM(Sect61979[[#This Row],[Regional Award sent to State Programs]:[ECSE sent to State Programs]])</f>
        <v>1926.865</v>
      </c>
    </row>
    <row r="117" spans="1:15" ht="13" x14ac:dyDescent="0.3">
      <c r="A117" s="24">
        <v>1968</v>
      </c>
      <c r="B117" t="s">
        <v>28</v>
      </c>
      <c r="C117" s="21">
        <v>525.52833333333331</v>
      </c>
      <c r="D117" s="21">
        <v>0</v>
      </c>
      <c r="E117" s="21">
        <v>0</v>
      </c>
      <c r="F117" s="21">
        <v>0</v>
      </c>
      <c r="G117" s="21">
        <v>0</v>
      </c>
      <c r="H117" s="21">
        <v>5780.8116666666665</v>
      </c>
      <c r="I117" s="21">
        <f>SUM(Sect61979[[#This Row],[District]:[ECSE]])</f>
        <v>6306.34</v>
      </c>
      <c r="J117" s="21">
        <v>0</v>
      </c>
      <c r="K117" s="21">
        <v>0</v>
      </c>
      <c r="L117" s="21">
        <v>0</v>
      </c>
      <c r="M117" s="21">
        <f>Sect61979[[#This Row],[Hospital]]</f>
        <v>0</v>
      </c>
      <c r="N117" s="21">
        <f>Sect61979[[#This Row],[ECSE]]</f>
        <v>5780.8116666666665</v>
      </c>
      <c r="O117" s="27">
        <f>Sect61979[[#This Row],[Gross Total]]-SUM(Sect61979[[#This Row],[Regional Award sent to State Programs]:[ECSE sent to State Programs]])</f>
        <v>525.52833333333365</v>
      </c>
    </row>
    <row r="118" spans="1:15" ht="13" x14ac:dyDescent="0.3">
      <c r="A118" s="25">
        <v>2198</v>
      </c>
      <c r="B118" t="s">
        <v>134</v>
      </c>
      <c r="C118" s="21">
        <v>2024.5125000000003</v>
      </c>
      <c r="D118" s="21">
        <v>0</v>
      </c>
      <c r="E118" s="21">
        <v>0</v>
      </c>
      <c r="F118" s="21">
        <v>0</v>
      </c>
      <c r="G118" s="21">
        <v>0</v>
      </c>
      <c r="H118" s="21">
        <v>4453.9275000000007</v>
      </c>
      <c r="I118" s="21">
        <f>SUM(Sect61979[[#This Row],[District]:[ECSE]])</f>
        <v>6478.4400000000005</v>
      </c>
      <c r="J118" s="21">
        <v>0</v>
      </c>
      <c r="K118" s="21">
        <v>0</v>
      </c>
      <c r="L118" s="21">
        <v>0</v>
      </c>
      <c r="M118" s="21">
        <f>Sect61979[[#This Row],[Hospital]]</f>
        <v>0</v>
      </c>
      <c r="N118" s="21">
        <f>Sect61979[[#This Row],[ECSE]]</f>
        <v>4453.9275000000007</v>
      </c>
      <c r="O118" s="27">
        <f>Sect61979[[#This Row],[Gross Total]]-SUM(Sect61979[[#This Row],[Regional Award sent to State Programs]:[ECSE sent to State Programs]])</f>
        <v>2024.5124999999998</v>
      </c>
    </row>
    <row r="119" spans="1:15" ht="13" x14ac:dyDescent="0.3">
      <c r="A119" s="24">
        <v>2199</v>
      </c>
      <c r="B119" t="s">
        <v>135</v>
      </c>
      <c r="C119" s="21">
        <v>821.55799999999999</v>
      </c>
      <c r="D119" s="21">
        <v>0</v>
      </c>
      <c r="E119" s="21">
        <v>0</v>
      </c>
      <c r="F119" s="21">
        <v>0</v>
      </c>
      <c r="G119" s="21">
        <v>0</v>
      </c>
      <c r="H119" s="21">
        <v>3286.232</v>
      </c>
      <c r="I119" s="21">
        <f>SUM(Sect61979[[#This Row],[District]:[ECSE]])</f>
        <v>4107.79</v>
      </c>
      <c r="J119" s="21">
        <v>0</v>
      </c>
      <c r="K119" s="21">
        <v>0</v>
      </c>
      <c r="L119" s="21">
        <v>0</v>
      </c>
      <c r="M119" s="21">
        <f>Sect61979[[#This Row],[Hospital]]</f>
        <v>0</v>
      </c>
      <c r="N119" s="21">
        <f>Sect61979[[#This Row],[ECSE]]</f>
        <v>3286.232</v>
      </c>
      <c r="O119" s="27">
        <f>Sect61979[[#This Row],[Gross Total]]-SUM(Sect61979[[#This Row],[Regional Award sent to State Programs]:[ECSE sent to State Programs]])</f>
        <v>821.55799999999999</v>
      </c>
    </row>
    <row r="120" spans="1:15" ht="13" x14ac:dyDescent="0.3">
      <c r="A120" s="25">
        <v>2254</v>
      </c>
      <c r="B120" t="s">
        <v>163</v>
      </c>
      <c r="C120" s="21">
        <v>5224.9394366197184</v>
      </c>
      <c r="D120" s="21">
        <v>2438.3050704225352</v>
      </c>
      <c r="E120" s="21">
        <v>0</v>
      </c>
      <c r="F120" s="21">
        <v>0</v>
      </c>
      <c r="G120" s="21">
        <v>0</v>
      </c>
      <c r="H120" s="21">
        <v>17068.135492957746</v>
      </c>
      <c r="I120" s="21">
        <f>SUM(Sect61979[[#This Row],[District]:[ECSE]])</f>
        <v>24731.38</v>
      </c>
      <c r="J120" s="21">
        <v>2438.3050704225352</v>
      </c>
      <c r="K120" s="21">
        <v>0</v>
      </c>
      <c r="L120" s="21">
        <v>0</v>
      </c>
      <c r="M120" s="21">
        <f>Sect61979[[#This Row],[Hospital]]</f>
        <v>0</v>
      </c>
      <c r="N120" s="21">
        <f>Sect61979[[#This Row],[ECSE]]</f>
        <v>17068.135492957746</v>
      </c>
      <c r="O120" s="27">
        <f>Sect61979[[#This Row],[Gross Total]]-SUM(Sect61979[[#This Row],[Regional Award sent to State Programs]:[ECSE sent to State Programs]])</f>
        <v>5224.9394366197193</v>
      </c>
    </row>
    <row r="121" spans="1:15" ht="13" x14ac:dyDescent="0.3">
      <c r="A121" s="24">
        <v>1966</v>
      </c>
      <c r="B121" t="s">
        <v>26</v>
      </c>
      <c r="C121" s="21">
        <v>5868.7371052631579</v>
      </c>
      <c r="D121" s="21">
        <v>902.88263157894733</v>
      </c>
      <c r="E121" s="21">
        <v>0</v>
      </c>
      <c r="F121" s="21">
        <v>0</v>
      </c>
      <c r="G121" s="21">
        <v>0</v>
      </c>
      <c r="H121" s="21">
        <v>10383.150263157895</v>
      </c>
      <c r="I121" s="21">
        <f>SUM(Sect61979[[#This Row],[District]:[ECSE]])</f>
        <v>17154.77</v>
      </c>
      <c r="J121" s="21">
        <v>902.88263157894733</v>
      </c>
      <c r="K121" s="21">
        <v>0</v>
      </c>
      <c r="L121" s="21">
        <v>0</v>
      </c>
      <c r="M121" s="21">
        <f>Sect61979[[#This Row],[Hospital]]</f>
        <v>0</v>
      </c>
      <c r="N121" s="21">
        <f>Sect61979[[#This Row],[ECSE]]</f>
        <v>10383.150263157895</v>
      </c>
      <c r="O121" s="27">
        <f>Sect61979[[#This Row],[Gross Total]]-SUM(Sect61979[[#This Row],[Regional Award sent to State Programs]:[ECSE sent to State Programs]])</f>
        <v>5868.7371052631588</v>
      </c>
    </row>
    <row r="122" spans="1:15" ht="13" x14ac:dyDescent="0.3">
      <c r="A122" s="25">
        <v>1924</v>
      </c>
      <c r="B122" t="s">
        <v>9</v>
      </c>
      <c r="C122" s="21">
        <v>21875.805828571425</v>
      </c>
      <c r="D122" s="21">
        <v>4735.9991999999993</v>
      </c>
      <c r="E122" s="21">
        <v>0</v>
      </c>
      <c r="F122" s="21">
        <v>0</v>
      </c>
      <c r="G122" s="21">
        <v>0</v>
      </c>
      <c r="H122" s="21">
        <v>52321.514971428565</v>
      </c>
      <c r="I122" s="21">
        <f>SUM(Sect61979[[#This Row],[District]:[ECSE]])</f>
        <v>78933.319999999992</v>
      </c>
      <c r="J122" s="21">
        <v>4735.9991999999993</v>
      </c>
      <c r="K122" s="21">
        <v>0</v>
      </c>
      <c r="L122" s="21">
        <v>0</v>
      </c>
      <c r="M122" s="21">
        <f>Sect61979[[#This Row],[Hospital]]</f>
        <v>0</v>
      </c>
      <c r="N122" s="21">
        <f>Sect61979[[#This Row],[ECSE]]</f>
        <v>52321.514971428565</v>
      </c>
      <c r="O122" s="27">
        <f>Sect61979[[#This Row],[Gross Total]]-SUM(Sect61979[[#This Row],[Regional Award sent to State Programs]:[ECSE sent to State Programs]])</f>
        <v>21875.805828571429</v>
      </c>
    </row>
    <row r="123" spans="1:15" ht="13" x14ac:dyDescent="0.3">
      <c r="A123" s="24">
        <v>1996</v>
      </c>
      <c r="B123" t="s">
        <v>36</v>
      </c>
      <c r="C123" s="21">
        <v>455.09999999999997</v>
      </c>
      <c r="D123" s="21">
        <v>0</v>
      </c>
      <c r="E123" s="21">
        <v>0</v>
      </c>
      <c r="F123" s="21">
        <v>0</v>
      </c>
      <c r="G123" s="21">
        <v>0</v>
      </c>
      <c r="H123" s="21">
        <v>910.19999999999993</v>
      </c>
      <c r="I123" s="21">
        <f>SUM(Sect61979[[#This Row],[District]:[ECSE]])</f>
        <v>1365.3</v>
      </c>
      <c r="J123" s="21">
        <v>0</v>
      </c>
      <c r="K123" s="21">
        <v>0</v>
      </c>
      <c r="L123" s="21">
        <v>0</v>
      </c>
      <c r="M123" s="21">
        <f>Sect61979[[#This Row],[Hospital]]</f>
        <v>0</v>
      </c>
      <c r="N123" s="21">
        <f>Sect61979[[#This Row],[ECSE]]</f>
        <v>910.19999999999993</v>
      </c>
      <c r="O123" s="27">
        <f>Sect61979[[#This Row],[Gross Total]]-SUM(Sect61979[[#This Row],[Regional Award sent to State Programs]:[ECSE sent to State Programs]])</f>
        <v>455.1</v>
      </c>
    </row>
    <row r="124" spans="1:15" ht="13" x14ac:dyDescent="0.3">
      <c r="A124" s="25">
        <v>2061</v>
      </c>
      <c r="B124" t="s">
        <v>77</v>
      </c>
      <c r="C124" s="21">
        <v>0</v>
      </c>
      <c r="D124" s="21">
        <v>0</v>
      </c>
      <c r="E124" s="21">
        <v>0</v>
      </c>
      <c r="F124" s="21">
        <v>0</v>
      </c>
      <c r="G124" s="21">
        <v>0</v>
      </c>
      <c r="H124" s="21">
        <v>2525.5300000000002</v>
      </c>
      <c r="I124" s="21">
        <f>SUM(Sect61979[[#This Row],[District]:[ECSE]])</f>
        <v>2525.5300000000002</v>
      </c>
      <c r="J124" s="21">
        <v>0</v>
      </c>
      <c r="K124" s="21">
        <v>0</v>
      </c>
      <c r="L124" s="21">
        <v>0</v>
      </c>
      <c r="M124" s="21">
        <f>Sect61979[[#This Row],[Hospital]]</f>
        <v>0</v>
      </c>
      <c r="N124" s="21">
        <f>Sect61979[[#This Row],[ECSE]]</f>
        <v>2525.5300000000002</v>
      </c>
      <c r="O124" s="27">
        <f>Sect61979[[#This Row],[Gross Total]]-SUM(Sect61979[[#This Row],[Regional Award sent to State Programs]:[ECSE sent to State Programs]])</f>
        <v>0</v>
      </c>
    </row>
    <row r="125" spans="1:15" ht="13" x14ac:dyDescent="0.3">
      <c r="A125" s="24">
        <v>2141</v>
      </c>
      <c r="B125" t="s">
        <v>114</v>
      </c>
      <c r="C125" s="21">
        <v>1132.4146666666666</v>
      </c>
      <c r="D125" s="21">
        <v>1698.6219999999998</v>
      </c>
      <c r="E125" s="21">
        <v>0</v>
      </c>
      <c r="F125" s="21">
        <v>0</v>
      </c>
      <c r="G125" s="21">
        <v>0</v>
      </c>
      <c r="H125" s="21">
        <v>5662.0733333333319</v>
      </c>
      <c r="I125" s="21">
        <f>SUM(Sect61979[[#This Row],[District]:[ECSE]])</f>
        <v>8493.1099999999988</v>
      </c>
      <c r="J125" s="21">
        <v>1698.6219999999998</v>
      </c>
      <c r="K125" s="21">
        <v>0</v>
      </c>
      <c r="L125" s="21">
        <v>0</v>
      </c>
      <c r="M125" s="21">
        <f>Sect61979[[#This Row],[Hospital]]</f>
        <v>0</v>
      </c>
      <c r="N125" s="21">
        <f>Sect61979[[#This Row],[ECSE]]</f>
        <v>5662.0733333333319</v>
      </c>
      <c r="O125" s="27">
        <f>Sect61979[[#This Row],[Gross Total]]-SUM(Sect61979[[#This Row],[Regional Award sent to State Programs]:[ECSE sent to State Programs]])</f>
        <v>1132.4146666666675</v>
      </c>
    </row>
    <row r="126" spans="1:15" ht="13" x14ac:dyDescent="0.3">
      <c r="A126" s="25">
        <v>2214</v>
      </c>
      <c r="B126" t="s">
        <v>142</v>
      </c>
      <c r="C126" s="21">
        <v>0</v>
      </c>
      <c r="D126" s="21">
        <v>0</v>
      </c>
      <c r="E126" s="21">
        <v>0</v>
      </c>
      <c r="F126" s="21">
        <v>0</v>
      </c>
      <c r="G126" s="21">
        <v>0</v>
      </c>
      <c r="H126" s="21">
        <v>617.16000000000008</v>
      </c>
      <c r="I126" s="21">
        <f>SUM(Sect61979[[#This Row],[District]:[ECSE]])</f>
        <v>617.16000000000008</v>
      </c>
      <c r="J126" s="21">
        <v>0</v>
      </c>
      <c r="K126" s="21">
        <v>0</v>
      </c>
      <c r="L126" s="21">
        <v>0</v>
      </c>
      <c r="M126" s="21">
        <f>Sect61979[[#This Row],[Hospital]]</f>
        <v>0</v>
      </c>
      <c r="N126" s="21">
        <f>Sect61979[[#This Row],[ECSE]]</f>
        <v>617.16000000000008</v>
      </c>
      <c r="O126" s="27">
        <f>Sect61979[[#This Row],[Gross Total]]-SUM(Sect61979[[#This Row],[Regional Award sent to State Programs]:[ECSE sent to State Programs]])</f>
        <v>0</v>
      </c>
    </row>
    <row r="127" spans="1:15" ht="13" x14ac:dyDescent="0.3">
      <c r="A127" s="24">
        <v>2143</v>
      </c>
      <c r="B127" t="s">
        <v>116</v>
      </c>
      <c r="C127" s="21">
        <v>2010.2619047619048</v>
      </c>
      <c r="D127" s="21">
        <v>804.10476190476186</v>
      </c>
      <c r="E127" s="21">
        <v>0</v>
      </c>
      <c r="F127" s="21">
        <v>0</v>
      </c>
      <c r="G127" s="21">
        <v>0</v>
      </c>
      <c r="H127" s="21">
        <v>5628.7333333333336</v>
      </c>
      <c r="I127" s="21">
        <f>SUM(Sect61979[[#This Row],[District]:[ECSE]])</f>
        <v>8443.1</v>
      </c>
      <c r="J127" s="21">
        <v>804.10476190476186</v>
      </c>
      <c r="K127" s="21">
        <v>0</v>
      </c>
      <c r="L127" s="21">
        <v>0</v>
      </c>
      <c r="M127" s="21">
        <f>Sect61979[[#This Row],[Hospital]]</f>
        <v>0</v>
      </c>
      <c r="N127" s="21">
        <f>Sect61979[[#This Row],[ECSE]]</f>
        <v>5628.7333333333336</v>
      </c>
      <c r="O127" s="27">
        <f>Sect61979[[#This Row],[Gross Total]]-SUM(Sect61979[[#This Row],[Regional Award sent to State Programs]:[ECSE sent to State Programs]])</f>
        <v>2010.2619047619046</v>
      </c>
    </row>
    <row r="128" spans="1:15" ht="13" x14ac:dyDescent="0.3">
      <c r="A128" s="25">
        <v>4131</v>
      </c>
      <c r="B128" t="s">
        <v>221</v>
      </c>
      <c r="C128" s="21">
        <v>6296.5919736842106</v>
      </c>
      <c r="D128" s="21">
        <v>370.38776315789471</v>
      </c>
      <c r="E128" s="21">
        <v>0</v>
      </c>
      <c r="F128" s="21">
        <v>0</v>
      </c>
      <c r="G128" s="21">
        <v>0</v>
      </c>
      <c r="H128" s="21">
        <v>21482.490263157895</v>
      </c>
      <c r="I128" s="21">
        <f>SUM(Sect61979[[#This Row],[District]:[ECSE]])</f>
        <v>28149.47</v>
      </c>
      <c r="J128" s="21">
        <v>370.38776315789471</v>
      </c>
      <c r="K128" s="21">
        <v>0</v>
      </c>
      <c r="L128" s="21">
        <v>0</v>
      </c>
      <c r="M128" s="21">
        <f>Sect61979[[#This Row],[Hospital]]</f>
        <v>0</v>
      </c>
      <c r="N128" s="21">
        <f>Sect61979[[#This Row],[ECSE]]</f>
        <v>21482.490263157895</v>
      </c>
      <c r="O128" s="27">
        <f>Sect61979[[#This Row],[Gross Total]]-SUM(Sect61979[[#This Row],[Regional Award sent to State Programs]:[ECSE sent to State Programs]])</f>
        <v>6296.5919736842116</v>
      </c>
    </row>
    <row r="129" spans="1:15" ht="13" x14ac:dyDescent="0.3">
      <c r="A129" s="24">
        <v>2110</v>
      </c>
      <c r="B129" t="s">
        <v>103</v>
      </c>
      <c r="C129" s="21">
        <v>2383.1192000000001</v>
      </c>
      <c r="D129" s="21">
        <v>0</v>
      </c>
      <c r="E129" s="21">
        <v>0</v>
      </c>
      <c r="F129" s="21">
        <v>0</v>
      </c>
      <c r="G129" s="21">
        <v>0</v>
      </c>
      <c r="H129" s="21">
        <v>3033.0608000000007</v>
      </c>
      <c r="I129" s="21">
        <f>SUM(Sect61979[[#This Row],[District]:[ECSE]])</f>
        <v>5416.18</v>
      </c>
      <c r="J129" s="21">
        <v>0</v>
      </c>
      <c r="K129" s="21">
        <v>0</v>
      </c>
      <c r="L129" s="21">
        <v>0</v>
      </c>
      <c r="M129" s="21">
        <f>Sect61979[[#This Row],[Hospital]]</f>
        <v>0</v>
      </c>
      <c r="N129" s="21">
        <f>Sect61979[[#This Row],[ECSE]]</f>
        <v>3033.0608000000007</v>
      </c>
      <c r="O129" s="27">
        <f>Sect61979[[#This Row],[Gross Total]]-SUM(Sect61979[[#This Row],[Regional Award sent to State Programs]:[ECSE sent to State Programs]])</f>
        <v>2383.1191999999996</v>
      </c>
    </row>
    <row r="130" spans="1:15" ht="13" x14ac:dyDescent="0.3">
      <c r="A130" s="25">
        <v>1990</v>
      </c>
      <c r="B130" t="s">
        <v>33</v>
      </c>
      <c r="C130" s="21">
        <v>1051.1528571428571</v>
      </c>
      <c r="D130" s="21">
        <v>0</v>
      </c>
      <c r="E130" s="21">
        <v>0</v>
      </c>
      <c r="F130" s="21">
        <v>0</v>
      </c>
      <c r="G130" s="21">
        <v>0</v>
      </c>
      <c r="H130" s="21">
        <v>3854.227142857143</v>
      </c>
      <c r="I130" s="21">
        <f>SUM(Sect61979[[#This Row],[District]:[ECSE]])</f>
        <v>4905.38</v>
      </c>
      <c r="J130" s="21">
        <v>0</v>
      </c>
      <c r="K130" s="21">
        <v>0</v>
      </c>
      <c r="L130" s="21">
        <v>0</v>
      </c>
      <c r="M130" s="21">
        <f>Sect61979[[#This Row],[Hospital]]</f>
        <v>0</v>
      </c>
      <c r="N130" s="21">
        <f>Sect61979[[#This Row],[ECSE]]</f>
        <v>3854.227142857143</v>
      </c>
      <c r="O130" s="27">
        <f>Sect61979[[#This Row],[Gross Total]]-SUM(Sect61979[[#This Row],[Regional Award sent to State Programs]:[ECSE sent to State Programs]])</f>
        <v>1051.1528571428571</v>
      </c>
    </row>
    <row r="131" spans="1:15" ht="13" x14ac:dyDescent="0.3">
      <c r="A131" s="24">
        <v>2093</v>
      </c>
      <c r="B131" t="s">
        <v>90</v>
      </c>
      <c r="C131" s="21">
        <v>4275.5576923076924</v>
      </c>
      <c r="D131" s="21">
        <v>0</v>
      </c>
      <c r="E131" s="21">
        <v>0</v>
      </c>
      <c r="F131" s="21">
        <v>0</v>
      </c>
      <c r="G131" s="21">
        <v>0</v>
      </c>
      <c r="H131" s="21">
        <v>6840.8923076923083</v>
      </c>
      <c r="I131" s="21">
        <f>SUM(Sect61979[[#This Row],[District]:[ECSE]])</f>
        <v>11116.45</v>
      </c>
      <c r="J131" s="21">
        <v>0</v>
      </c>
      <c r="K131" s="21">
        <v>0</v>
      </c>
      <c r="L131" s="21">
        <v>0</v>
      </c>
      <c r="M131" s="21">
        <f>Sect61979[[#This Row],[Hospital]]</f>
        <v>0</v>
      </c>
      <c r="N131" s="21">
        <f>Sect61979[[#This Row],[ECSE]]</f>
        <v>6840.8923076923083</v>
      </c>
      <c r="O131" s="27">
        <f>Sect61979[[#This Row],[Gross Total]]-SUM(Sect61979[[#This Row],[Regional Award sent to State Programs]:[ECSE sent to State Programs]])</f>
        <v>4275.5576923076924</v>
      </c>
    </row>
    <row r="132" spans="1:15" ht="13" x14ac:dyDescent="0.3">
      <c r="A132" s="25">
        <v>2108</v>
      </c>
      <c r="B132" t="s">
        <v>222</v>
      </c>
      <c r="C132" s="21">
        <v>3917.9684848484853</v>
      </c>
      <c r="D132" s="21">
        <v>0</v>
      </c>
      <c r="E132" s="21">
        <v>0</v>
      </c>
      <c r="F132" s="21">
        <v>0</v>
      </c>
      <c r="G132" s="21">
        <v>0</v>
      </c>
      <c r="H132" s="21">
        <v>12243.651515151516</v>
      </c>
      <c r="I132" s="21">
        <f>SUM(Sect61979[[#This Row],[District]:[ECSE]])</f>
        <v>16161.62</v>
      </c>
      <c r="J132" s="21">
        <v>0</v>
      </c>
      <c r="K132" s="21">
        <v>0</v>
      </c>
      <c r="L132" s="21">
        <v>0</v>
      </c>
      <c r="M132" s="21">
        <f>Sect61979[[#This Row],[Hospital]]</f>
        <v>0</v>
      </c>
      <c r="N132" s="21">
        <f>Sect61979[[#This Row],[ECSE]]</f>
        <v>12243.651515151516</v>
      </c>
      <c r="O132" s="27">
        <f>Sect61979[[#This Row],[Gross Total]]-SUM(Sect61979[[#This Row],[Regional Award sent to State Programs]:[ECSE sent to State Programs]])</f>
        <v>3917.9684848484849</v>
      </c>
    </row>
    <row r="133" spans="1:15" ht="13" x14ac:dyDescent="0.3">
      <c r="A133" s="24">
        <v>1928</v>
      </c>
      <c r="B133" t="s">
        <v>13</v>
      </c>
      <c r="C133" s="21">
        <v>12929.927234042552</v>
      </c>
      <c r="D133" s="21">
        <v>2983.8293617021272</v>
      </c>
      <c r="E133" s="21">
        <v>0</v>
      </c>
      <c r="F133" s="21">
        <v>0</v>
      </c>
      <c r="G133" s="21">
        <v>0</v>
      </c>
      <c r="H133" s="21">
        <v>30832.903404255314</v>
      </c>
      <c r="I133" s="21">
        <f>SUM(Sect61979[[#This Row],[District]:[ECSE]])</f>
        <v>46746.659999999989</v>
      </c>
      <c r="J133" s="21">
        <v>2983.8293617021272</v>
      </c>
      <c r="K133" s="21">
        <v>0</v>
      </c>
      <c r="L133" s="21">
        <v>0</v>
      </c>
      <c r="M133" s="21">
        <f>Sect61979[[#This Row],[Hospital]]</f>
        <v>0</v>
      </c>
      <c r="N133" s="21">
        <f>Sect61979[[#This Row],[ECSE]]</f>
        <v>30832.903404255314</v>
      </c>
      <c r="O133" s="27">
        <f>Sect61979[[#This Row],[Gross Total]]-SUM(Sect61979[[#This Row],[Regional Award sent to State Programs]:[ECSE sent to State Programs]])</f>
        <v>12929.927234042545</v>
      </c>
    </row>
    <row r="134" spans="1:15" ht="13" x14ac:dyDescent="0.3">
      <c r="A134" s="25">
        <v>1926</v>
      </c>
      <c r="B134" t="s">
        <v>11</v>
      </c>
      <c r="C134" s="21">
        <v>6386.3790163934436</v>
      </c>
      <c r="D134" s="21">
        <v>2794.0408196721314</v>
      </c>
      <c r="E134" s="21">
        <v>0</v>
      </c>
      <c r="F134" s="21">
        <v>0</v>
      </c>
      <c r="G134" s="21">
        <v>0</v>
      </c>
      <c r="H134" s="21">
        <v>15167.65016393443</v>
      </c>
      <c r="I134" s="21">
        <f>SUM(Sect61979[[#This Row],[District]:[ECSE]])</f>
        <v>24348.070000000007</v>
      </c>
      <c r="J134" s="21">
        <v>2794.0408196721314</v>
      </c>
      <c r="K134" s="21">
        <v>0</v>
      </c>
      <c r="L134" s="21">
        <v>0</v>
      </c>
      <c r="M134" s="21">
        <f>Sect61979[[#This Row],[Hospital]]</f>
        <v>0</v>
      </c>
      <c r="N134" s="21">
        <f>Sect61979[[#This Row],[ECSE]]</f>
        <v>15167.65016393443</v>
      </c>
      <c r="O134" s="27">
        <f>Sect61979[[#This Row],[Gross Total]]-SUM(Sect61979[[#This Row],[Regional Award sent to State Programs]:[ECSE sent to State Programs]])</f>
        <v>6386.3790163934464</v>
      </c>
    </row>
    <row r="135" spans="1:15" ht="13" x14ac:dyDescent="0.3">
      <c r="A135" s="24">
        <v>2060</v>
      </c>
      <c r="B135" t="s">
        <v>76</v>
      </c>
      <c r="C135" s="21">
        <v>498.94</v>
      </c>
      <c r="D135" s="21">
        <v>0</v>
      </c>
      <c r="E135" s="21">
        <v>0</v>
      </c>
      <c r="F135" s="21">
        <v>0</v>
      </c>
      <c r="G135" s="21">
        <v>0</v>
      </c>
      <c r="H135" s="21">
        <v>0</v>
      </c>
      <c r="I135" s="21">
        <f>SUM(Sect61979[[#This Row],[District]:[ECSE]])</f>
        <v>498.94</v>
      </c>
      <c r="J135" s="21">
        <v>0</v>
      </c>
      <c r="K135" s="21">
        <v>0</v>
      </c>
      <c r="L135" s="21">
        <v>0</v>
      </c>
      <c r="M135" s="21">
        <f>Sect61979[[#This Row],[Hospital]]</f>
        <v>0</v>
      </c>
      <c r="N135" s="21">
        <f>Sect61979[[#This Row],[ECSE]]</f>
        <v>0</v>
      </c>
      <c r="O135" s="27">
        <f>Sect61979[[#This Row],[Gross Total]]-SUM(Sect61979[[#This Row],[Regional Award sent to State Programs]:[ECSE sent to State Programs]])</f>
        <v>498.94</v>
      </c>
    </row>
    <row r="136" spans="1:15" ht="13" x14ac:dyDescent="0.3">
      <c r="A136" s="25">
        <v>2181</v>
      </c>
      <c r="B136" t="s">
        <v>122</v>
      </c>
      <c r="C136" s="21">
        <v>2338.4643749999996</v>
      </c>
      <c r="D136" s="21">
        <v>2598.2937499999998</v>
      </c>
      <c r="E136" s="21">
        <v>0</v>
      </c>
      <c r="F136" s="21">
        <v>0</v>
      </c>
      <c r="G136" s="21">
        <v>0</v>
      </c>
      <c r="H136" s="21">
        <v>11692.321874999998</v>
      </c>
      <c r="I136" s="21">
        <f>SUM(Sect61979[[#This Row],[District]:[ECSE]])</f>
        <v>16629.079999999998</v>
      </c>
      <c r="J136" s="21">
        <v>2598.2937499999998</v>
      </c>
      <c r="K136" s="21">
        <v>0</v>
      </c>
      <c r="L136" s="21">
        <v>0</v>
      </c>
      <c r="M136" s="21">
        <f>Sect61979[[#This Row],[Hospital]]</f>
        <v>0</v>
      </c>
      <c r="N136" s="21">
        <f>Sect61979[[#This Row],[ECSE]]</f>
        <v>11692.321874999998</v>
      </c>
      <c r="O136" s="27">
        <f>Sect61979[[#This Row],[Gross Total]]-SUM(Sect61979[[#This Row],[Regional Award sent to State Programs]:[ECSE sent to State Programs]])</f>
        <v>2338.4643749999996</v>
      </c>
    </row>
    <row r="137" spans="1:15" ht="13" x14ac:dyDescent="0.3">
      <c r="A137" s="24">
        <v>2207</v>
      </c>
      <c r="B137" t="s">
        <v>223</v>
      </c>
      <c r="C137" s="21">
        <v>4682.0761904761903</v>
      </c>
      <c r="D137" s="21">
        <v>1560.6920634920634</v>
      </c>
      <c r="E137" s="21">
        <v>0</v>
      </c>
      <c r="F137" s="21">
        <v>0</v>
      </c>
      <c r="G137" s="21">
        <v>0</v>
      </c>
      <c r="H137" s="21">
        <v>18338.131746031748</v>
      </c>
      <c r="I137" s="21">
        <f>SUM(Sect61979[[#This Row],[District]:[ECSE]])</f>
        <v>24580.9</v>
      </c>
      <c r="J137" s="21">
        <v>1560.6920634920634</v>
      </c>
      <c r="K137" s="21">
        <v>0</v>
      </c>
      <c r="L137" s="21">
        <v>0</v>
      </c>
      <c r="M137" s="21">
        <f>Sect61979[[#This Row],[Hospital]]</f>
        <v>0</v>
      </c>
      <c r="N137" s="21">
        <f>Sect61979[[#This Row],[ECSE]]</f>
        <v>18338.131746031748</v>
      </c>
      <c r="O137" s="27">
        <f>Sect61979[[#This Row],[Gross Total]]-SUM(Sect61979[[#This Row],[Regional Award sent to State Programs]:[ECSE sent to State Programs]])</f>
        <v>4682.0761904761894</v>
      </c>
    </row>
    <row r="138" spans="1:15" ht="13" x14ac:dyDescent="0.3">
      <c r="A138" s="25">
        <v>2192</v>
      </c>
      <c r="B138" t="s">
        <v>131</v>
      </c>
      <c r="C138" s="21">
        <v>1014.9499999999999</v>
      </c>
      <c r="D138" s="21">
        <v>0</v>
      </c>
      <c r="E138" s="21">
        <v>0</v>
      </c>
      <c r="F138" s="21">
        <v>0</v>
      </c>
      <c r="G138" s="21">
        <v>0</v>
      </c>
      <c r="H138" s="21">
        <v>0</v>
      </c>
      <c r="I138" s="21">
        <f>SUM(Sect61979[[#This Row],[District]:[ECSE]])</f>
        <v>1014.9499999999999</v>
      </c>
      <c r="J138" s="21">
        <v>0</v>
      </c>
      <c r="K138" s="21">
        <v>0</v>
      </c>
      <c r="L138" s="21">
        <v>0</v>
      </c>
      <c r="M138" s="21">
        <f>Sect61979[[#This Row],[Hospital]]</f>
        <v>0</v>
      </c>
      <c r="N138" s="21">
        <f>Sect61979[[#This Row],[ECSE]]</f>
        <v>0</v>
      </c>
      <c r="O138" s="27">
        <f>Sect61979[[#This Row],[Gross Total]]-SUM(Sect61979[[#This Row],[Regional Award sent to State Programs]:[ECSE sent to State Programs]])</f>
        <v>1014.9499999999999</v>
      </c>
    </row>
    <row r="139" spans="1:15" ht="13" x14ac:dyDescent="0.3">
      <c r="A139" s="24">
        <v>1900</v>
      </c>
      <c r="B139" t="s">
        <v>6</v>
      </c>
      <c r="C139" s="21">
        <v>5111.3599999999997</v>
      </c>
      <c r="D139" s="21">
        <v>638.91999999999996</v>
      </c>
      <c r="E139" s="21">
        <v>0</v>
      </c>
      <c r="F139" s="21">
        <v>0</v>
      </c>
      <c r="G139" s="21">
        <v>0</v>
      </c>
      <c r="H139" s="21">
        <v>7667.0399999999991</v>
      </c>
      <c r="I139" s="21">
        <f>SUM(Sect61979[[#This Row],[District]:[ECSE]])</f>
        <v>13417.32</v>
      </c>
      <c r="J139" s="21">
        <v>638.91999999999996</v>
      </c>
      <c r="K139" s="21">
        <v>0</v>
      </c>
      <c r="L139" s="21">
        <v>0</v>
      </c>
      <c r="M139" s="21">
        <f>Sect61979[[#This Row],[Hospital]]</f>
        <v>0</v>
      </c>
      <c r="N139" s="21">
        <f>Sect61979[[#This Row],[ECSE]]</f>
        <v>7667.0399999999991</v>
      </c>
      <c r="O139" s="27">
        <f>Sect61979[[#This Row],[Gross Total]]-SUM(Sect61979[[#This Row],[Regional Award sent to State Programs]:[ECSE sent to State Programs]])</f>
        <v>5111.3600000000006</v>
      </c>
    </row>
    <row r="140" spans="1:15" ht="13" x14ac:dyDescent="0.3">
      <c r="A140" s="25">
        <v>2039</v>
      </c>
      <c r="B140" t="s">
        <v>60</v>
      </c>
      <c r="C140" s="21">
        <v>7404.2175999999999</v>
      </c>
      <c r="D140" s="21">
        <v>462.7636</v>
      </c>
      <c r="E140" s="21">
        <v>0</v>
      </c>
      <c r="F140" s="21">
        <v>0</v>
      </c>
      <c r="G140" s="21">
        <v>0</v>
      </c>
      <c r="H140" s="21">
        <v>15271.1988</v>
      </c>
      <c r="I140" s="21">
        <f>SUM(Sect61979[[#This Row],[District]:[ECSE]])</f>
        <v>23138.18</v>
      </c>
      <c r="J140" s="21">
        <v>462.7636</v>
      </c>
      <c r="K140" s="21">
        <v>0</v>
      </c>
      <c r="L140" s="21">
        <v>0</v>
      </c>
      <c r="M140" s="21">
        <f>Sect61979[[#This Row],[Hospital]]</f>
        <v>0</v>
      </c>
      <c r="N140" s="21">
        <f>Sect61979[[#This Row],[ECSE]]</f>
        <v>15271.1988</v>
      </c>
      <c r="O140" s="27">
        <f>Sect61979[[#This Row],[Gross Total]]-SUM(Sect61979[[#This Row],[Regional Award sent to State Programs]:[ECSE sent to State Programs]])</f>
        <v>7404.2175999999999</v>
      </c>
    </row>
    <row r="141" spans="1:15" ht="13" x14ac:dyDescent="0.3">
      <c r="A141" s="24">
        <v>2202</v>
      </c>
      <c r="B141" t="s">
        <v>137</v>
      </c>
      <c r="C141" s="21">
        <v>0</v>
      </c>
      <c r="D141" s="21">
        <v>0</v>
      </c>
      <c r="E141" s="21">
        <v>0</v>
      </c>
      <c r="F141" s="21">
        <v>0</v>
      </c>
      <c r="G141" s="21">
        <v>0</v>
      </c>
      <c r="H141" s="21">
        <v>1584.97</v>
      </c>
      <c r="I141" s="21">
        <f>SUM(Sect61979[[#This Row],[District]:[ECSE]])</f>
        <v>1584.97</v>
      </c>
      <c r="J141" s="21">
        <v>0</v>
      </c>
      <c r="K141" s="21">
        <v>0</v>
      </c>
      <c r="L141" s="21">
        <v>0</v>
      </c>
      <c r="M141" s="21">
        <f>Sect61979[[#This Row],[Hospital]]</f>
        <v>0</v>
      </c>
      <c r="N141" s="21">
        <f>Sect61979[[#This Row],[ECSE]]</f>
        <v>1584.97</v>
      </c>
      <c r="O141" s="27">
        <f>Sect61979[[#This Row],[Gross Total]]-SUM(Sect61979[[#This Row],[Regional Award sent to State Programs]:[ECSE sent to State Programs]])</f>
        <v>0</v>
      </c>
    </row>
    <row r="142" spans="1:15" ht="13" x14ac:dyDescent="0.3">
      <c r="A142" s="25">
        <v>2016</v>
      </c>
      <c r="B142" t="s">
        <v>53</v>
      </c>
      <c r="C142" s="21">
        <v>275.31</v>
      </c>
      <c r="D142" s="21">
        <v>0</v>
      </c>
      <c r="E142" s="21">
        <v>0</v>
      </c>
      <c r="F142" s="21">
        <v>0</v>
      </c>
      <c r="G142" s="21">
        <v>0</v>
      </c>
      <c r="H142" s="21">
        <v>0</v>
      </c>
      <c r="I142" s="21">
        <f>SUM(Sect61979[[#This Row],[District]:[ECSE]])</f>
        <v>275.31</v>
      </c>
      <c r="J142" s="21">
        <v>0</v>
      </c>
      <c r="K142" s="21">
        <v>0</v>
      </c>
      <c r="L142" s="21">
        <v>0</v>
      </c>
      <c r="M142" s="21">
        <f>Sect61979[[#This Row],[Hospital]]</f>
        <v>0</v>
      </c>
      <c r="N142" s="21">
        <f>Sect61979[[#This Row],[ECSE]]</f>
        <v>0</v>
      </c>
      <c r="O142" s="27">
        <f>Sect61979[[#This Row],[Gross Total]]-SUM(Sect61979[[#This Row],[Regional Award sent to State Programs]:[ECSE sent to State Programs]])</f>
        <v>275.31</v>
      </c>
    </row>
    <row r="143" spans="1:15" ht="13" x14ac:dyDescent="0.3">
      <c r="A143" s="24">
        <v>1897</v>
      </c>
      <c r="B143" t="s">
        <v>224</v>
      </c>
      <c r="C143" s="21">
        <v>259.73500000000001</v>
      </c>
      <c r="D143" s="21">
        <v>0</v>
      </c>
      <c r="E143" s="21">
        <v>0</v>
      </c>
      <c r="F143" s="21">
        <v>0</v>
      </c>
      <c r="G143" s="21">
        <v>0</v>
      </c>
      <c r="H143" s="21">
        <v>259.73500000000001</v>
      </c>
      <c r="I143" s="21">
        <f>SUM(Sect61979[[#This Row],[District]:[ECSE]])</f>
        <v>519.47</v>
      </c>
      <c r="J143" s="21">
        <v>0</v>
      </c>
      <c r="K143" s="21">
        <v>0</v>
      </c>
      <c r="L143" s="21">
        <v>0</v>
      </c>
      <c r="M143" s="21">
        <f>Sect61979[[#This Row],[Hospital]]</f>
        <v>0</v>
      </c>
      <c r="N143" s="21">
        <f>Sect61979[[#This Row],[ECSE]]</f>
        <v>259.73500000000001</v>
      </c>
      <c r="O143" s="27">
        <f>Sect61979[[#This Row],[Gross Total]]-SUM(Sect61979[[#This Row],[Regional Award sent to State Programs]:[ECSE sent to State Programs]])</f>
        <v>259.73500000000001</v>
      </c>
    </row>
    <row r="144" spans="1:15" ht="13" x14ac:dyDescent="0.3">
      <c r="A144" s="25">
        <v>2047</v>
      </c>
      <c r="B144" t="s">
        <v>67</v>
      </c>
      <c r="C144" s="21">
        <v>971.25</v>
      </c>
      <c r="D144" s="21">
        <v>0</v>
      </c>
      <c r="E144" s="21">
        <v>0</v>
      </c>
      <c r="F144" s="21">
        <v>0</v>
      </c>
      <c r="G144" s="21">
        <v>0</v>
      </c>
      <c r="H144" s="21">
        <v>0</v>
      </c>
      <c r="I144" s="21">
        <f>SUM(Sect61979[[#This Row],[District]:[ECSE]])</f>
        <v>971.25</v>
      </c>
      <c r="J144" s="21">
        <v>0</v>
      </c>
      <c r="K144" s="21">
        <v>0</v>
      </c>
      <c r="L144" s="21">
        <v>0</v>
      </c>
      <c r="M144" s="21">
        <f>Sect61979[[#This Row],[Hospital]]</f>
        <v>0</v>
      </c>
      <c r="N144" s="21">
        <f>Sect61979[[#This Row],[ECSE]]</f>
        <v>0</v>
      </c>
      <c r="O144" s="27">
        <f>Sect61979[[#This Row],[Gross Total]]-SUM(Sect61979[[#This Row],[Regional Award sent to State Programs]:[ECSE sent to State Programs]])</f>
        <v>971.25</v>
      </c>
    </row>
    <row r="145" spans="1:15" ht="13" x14ac:dyDescent="0.3">
      <c r="A145" s="24">
        <v>2081</v>
      </c>
      <c r="B145" t="s">
        <v>80</v>
      </c>
      <c r="C145" s="21">
        <v>547.90649999999994</v>
      </c>
      <c r="D145" s="21">
        <v>0</v>
      </c>
      <c r="E145" s="21">
        <v>0</v>
      </c>
      <c r="F145" s="21">
        <v>0</v>
      </c>
      <c r="G145" s="21">
        <v>0</v>
      </c>
      <c r="H145" s="21">
        <v>3104.8035</v>
      </c>
      <c r="I145" s="21">
        <f>SUM(Sect61979[[#This Row],[District]:[ECSE]])</f>
        <v>3652.71</v>
      </c>
      <c r="J145" s="21">
        <v>0</v>
      </c>
      <c r="K145" s="21">
        <v>0</v>
      </c>
      <c r="L145" s="21">
        <v>0</v>
      </c>
      <c r="M145" s="21">
        <f>Sect61979[[#This Row],[Hospital]]</f>
        <v>0</v>
      </c>
      <c r="N145" s="21">
        <f>Sect61979[[#This Row],[ECSE]]</f>
        <v>3104.8035</v>
      </c>
      <c r="O145" s="27">
        <f>Sect61979[[#This Row],[Gross Total]]-SUM(Sect61979[[#This Row],[Regional Award sent to State Programs]:[ECSE sent to State Programs]])</f>
        <v>547.90650000000005</v>
      </c>
    </row>
    <row r="146" spans="1:15" ht="13" x14ac:dyDescent="0.3">
      <c r="A146" s="25">
        <v>2062</v>
      </c>
      <c r="B146" t="s">
        <v>78</v>
      </c>
      <c r="C146" s="21">
        <v>1.72</v>
      </c>
      <c r="D146" s="21">
        <v>0</v>
      </c>
      <c r="E146" s="21">
        <v>0</v>
      </c>
      <c r="F146" s="21">
        <v>0</v>
      </c>
      <c r="G146" s="21">
        <v>0</v>
      </c>
      <c r="H146" s="21">
        <v>0</v>
      </c>
      <c r="I146" s="21">
        <f>SUM(Sect61979[[#This Row],[District]:[ECSE]])</f>
        <v>1.72</v>
      </c>
      <c r="J146" s="21">
        <v>0</v>
      </c>
      <c r="K146" s="21">
        <v>0</v>
      </c>
      <c r="L146" s="21">
        <v>0</v>
      </c>
      <c r="M146" s="21">
        <f>Sect61979[[#This Row],[Hospital]]</f>
        <v>0</v>
      </c>
      <c r="N146" s="21">
        <f>Sect61979[[#This Row],[ECSE]]</f>
        <v>0</v>
      </c>
      <c r="O146" s="27">
        <f>Sect61979[[#This Row],[Gross Total]]-SUM(Sect61979[[#This Row],[Regional Award sent to State Programs]:[ECSE sent to State Programs]])</f>
        <v>1.72</v>
      </c>
    </row>
    <row r="147" spans="1:15" ht="13" x14ac:dyDescent="0.3">
      <c r="A147" s="24">
        <v>1973</v>
      </c>
      <c r="B147" t="s">
        <v>225</v>
      </c>
      <c r="C147" s="21">
        <v>0</v>
      </c>
      <c r="D147" s="21">
        <v>0</v>
      </c>
      <c r="E147" s="21">
        <v>0</v>
      </c>
      <c r="F147" s="21">
        <v>0</v>
      </c>
      <c r="G147" s="21">
        <v>0</v>
      </c>
      <c r="H147" s="21">
        <v>2580.4100000000003</v>
      </c>
      <c r="I147" s="21">
        <f>SUM(Sect61979[[#This Row],[District]:[ECSE]])</f>
        <v>2580.4100000000003</v>
      </c>
      <c r="J147" s="21">
        <v>0</v>
      </c>
      <c r="K147" s="21">
        <v>0</v>
      </c>
      <c r="L147" s="21">
        <v>0</v>
      </c>
      <c r="M147" s="21">
        <f>Sect61979[[#This Row],[Hospital]]</f>
        <v>0</v>
      </c>
      <c r="N147" s="21">
        <f>Sect61979[[#This Row],[ECSE]]</f>
        <v>2580.4100000000003</v>
      </c>
      <c r="O147" s="27">
        <f>Sect61979[[#This Row],[Gross Total]]-SUM(Sect61979[[#This Row],[Regional Award sent to State Programs]:[ECSE sent to State Programs]])</f>
        <v>0</v>
      </c>
    </row>
    <row r="148" spans="1:15" ht="13" x14ac:dyDescent="0.3">
      <c r="A148" s="25">
        <v>2180</v>
      </c>
      <c r="B148" t="s">
        <v>121</v>
      </c>
      <c r="C148" s="21">
        <v>80307.909257265885</v>
      </c>
      <c r="D148" s="21">
        <v>31339.671905274492</v>
      </c>
      <c r="E148" s="21">
        <v>0</v>
      </c>
      <c r="F148" s="21">
        <v>0</v>
      </c>
      <c r="G148" s="21">
        <v>0</v>
      </c>
      <c r="H148" s="21">
        <v>252284.35883745961</v>
      </c>
      <c r="I148" s="21">
        <f>SUM(Sect61979[[#This Row],[District]:[ECSE]])</f>
        <v>363931.94</v>
      </c>
      <c r="J148" s="21">
        <v>31339.671905274492</v>
      </c>
      <c r="K148" s="21">
        <v>0</v>
      </c>
      <c r="L148" s="21">
        <v>0</v>
      </c>
      <c r="M148" s="21">
        <f>Sect61979[[#This Row],[Hospital]]</f>
        <v>0</v>
      </c>
      <c r="N148" s="21">
        <f>Sect61979[[#This Row],[ECSE]]</f>
        <v>252284.35883745961</v>
      </c>
      <c r="O148" s="27">
        <f>Sect61979[[#This Row],[Gross Total]]-SUM(Sect61979[[#This Row],[Regional Award sent to State Programs]:[ECSE sent to State Programs]])</f>
        <v>80307.909257265914</v>
      </c>
    </row>
    <row r="149" spans="1:15" ht="13" x14ac:dyDescent="0.3">
      <c r="A149" s="24">
        <v>1967</v>
      </c>
      <c r="B149" t="s">
        <v>27</v>
      </c>
      <c r="C149" s="21">
        <v>0</v>
      </c>
      <c r="D149" s="21">
        <v>0</v>
      </c>
      <c r="E149" s="21">
        <v>0</v>
      </c>
      <c r="F149" s="21">
        <v>0</v>
      </c>
      <c r="G149" s="21">
        <v>0</v>
      </c>
      <c r="H149" s="21">
        <v>706.49</v>
      </c>
      <c r="I149" s="21">
        <f>SUM(Sect61979[[#This Row],[District]:[ECSE]])</f>
        <v>706.49</v>
      </c>
      <c r="J149" s="21">
        <v>0</v>
      </c>
      <c r="K149" s="21">
        <v>0</v>
      </c>
      <c r="L149" s="21">
        <v>0</v>
      </c>
      <c r="M149" s="21">
        <f>Sect61979[[#This Row],[Hospital]]</f>
        <v>0</v>
      </c>
      <c r="N149" s="21">
        <f>Sect61979[[#This Row],[ECSE]]</f>
        <v>706.49</v>
      </c>
      <c r="O149" s="27">
        <f>Sect61979[[#This Row],[Gross Total]]-SUM(Sect61979[[#This Row],[Regional Award sent to State Programs]:[ECSE sent to State Programs]])</f>
        <v>0</v>
      </c>
    </row>
    <row r="150" spans="1:15" ht="13" x14ac:dyDescent="0.3">
      <c r="A150" s="25">
        <v>2009</v>
      </c>
      <c r="B150" t="s">
        <v>47</v>
      </c>
      <c r="C150" s="21">
        <v>705.14999999999986</v>
      </c>
      <c r="D150" s="21">
        <v>0</v>
      </c>
      <c r="E150" s="21">
        <v>0</v>
      </c>
      <c r="F150" s="21">
        <v>0</v>
      </c>
      <c r="G150" s="21">
        <v>0</v>
      </c>
      <c r="H150" s="21">
        <v>1410.2999999999997</v>
      </c>
      <c r="I150" s="21">
        <f>SUM(Sect61979[[#This Row],[District]:[ECSE]])</f>
        <v>2115.4499999999998</v>
      </c>
      <c r="J150" s="21">
        <v>0</v>
      </c>
      <c r="K150" s="21">
        <v>0</v>
      </c>
      <c r="L150" s="21">
        <v>0</v>
      </c>
      <c r="M150" s="21">
        <f>Sect61979[[#This Row],[Hospital]]</f>
        <v>0</v>
      </c>
      <c r="N150" s="21">
        <f>Sect61979[[#This Row],[ECSE]]</f>
        <v>1410.2999999999997</v>
      </c>
      <c r="O150" s="27">
        <f>Sect61979[[#This Row],[Gross Total]]-SUM(Sect61979[[#This Row],[Regional Award sent to State Programs]:[ECSE sent to State Programs]])</f>
        <v>705.15000000000009</v>
      </c>
    </row>
    <row r="151" spans="1:15" ht="13" x14ac:dyDescent="0.3">
      <c r="A151" s="24">
        <v>2045</v>
      </c>
      <c r="B151" t="s">
        <v>65</v>
      </c>
      <c r="C151" s="21">
        <v>0</v>
      </c>
      <c r="D151" s="21">
        <v>0</v>
      </c>
      <c r="E151" s="21">
        <v>0</v>
      </c>
      <c r="F151" s="21">
        <v>0</v>
      </c>
      <c r="G151" s="21">
        <v>0</v>
      </c>
      <c r="H151" s="21">
        <v>1092.9000000000001</v>
      </c>
      <c r="I151" s="21">
        <f>SUM(Sect61979[[#This Row],[District]:[ECSE]])</f>
        <v>1092.9000000000001</v>
      </c>
      <c r="J151" s="21">
        <v>0</v>
      </c>
      <c r="K151" s="21">
        <v>0</v>
      </c>
      <c r="L151" s="21">
        <v>0</v>
      </c>
      <c r="M151" s="21">
        <f>Sect61979[[#This Row],[Hospital]]</f>
        <v>0</v>
      </c>
      <c r="N151" s="21">
        <f>Sect61979[[#This Row],[ECSE]]</f>
        <v>1092.9000000000001</v>
      </c>
      <c r="O151" s="27">
        <f>Sect61979[[#This Row],[Gross Total]]-SUM(Sect61979[[#This Row],[Regional Award sent to State Programs]:[ECSE sent to State Programs]])</f>
        <v>0</v>
      </c>
    </row>
    <row r="152" spans="1:15" ht="13" x14ac:dyDescent="0.3">
      <c r="A152" s="25">
        <v>1946</v>
      </c>
      <c r="B152" t="s">
        <v>21</v>
      </c>
      <c r="C152" s="21">
        <v>924.8495999999999</v>
      </c>
      <c r="D152" s="21">
        <v>0</v>
      </c>
      <c r="E152" s="21">
        <v>0</v>
      </c>
      <c r="F152" s="21">
        <v>0</v>
      </c>
      <c r="G152" s="21">
        <v>0</v>
      </c>
      <c r="H152" s="21">
        <v>4855.460399999999</v>
      </c>
      <c r="I152" s="21">
        <f>SUM(Sect61979[[#This Row],[District]:[ECSE]])</f>
        <v>5780.3099999999986</v>
      </c>
      <c r="J152" s="21">
        <v>0</v>
      </c>
      <c r="K152" s="21">
        <v>0</v>
      </c>
      <c r="L152" s="21">
        <v>0</v>
      </c>
      <c r="M152" s="21">
        <f>Sect61979[[#This Row],[Hospital]]</f>
        <v>0</v>
      </c>
      <c r="N152" s="21">
        <f>Sect61979[[#This Row],[ECSE]]</f>
        <v>4855.460399999999</v>
      </c>
      <c r="O152" s="27">
        <f>Sect61979[[#This Row],[Gross Total]]-SUM(Sect61979[[#This Row],[Regional Award sent to State Programs]:[ECSE sent to State Programs]])</f>
        <v>924.84959999999955</v>
      </c>
    </row>
    <row r="153" spans="1:15" ht="13" x14ac:dyDescent="0.3">
      <c r="A153" s="24">
        <v>1977</v>
      </c>
      <c r="B153" t="s">
        <v>31</v>
      </c>
      <c r="C153" s="21">
        <v>7221.5801574803154</v>
      </c>
      <c r="D153" s="21">
        <v>1805.3950393700788</v>
      </c>
      <c r="E153" s="21">
        <v>0</v>
      </c>
      <c r="F153" s="21">
        <v>0</v>
      </c>
      <c r="G153" s="21">
        <v>0</v>
      </c>
      <c r="H153" s="21">
        <v>16449.154803149606</v>
      </c>
      <c r="I153" s="21">
        <f>SUM(Sect61979[[#This Row],[District]:[ECSE]])</f>
        <v>25476.13</v>
      </c>
      <c r="J153" s="21">
        <v>1805.3950393700788</v>
      </c>
      <c r="K153" s="21">
        <v>0</v>
      </c>
      <c r="L153" s="21">
        <v>0</v>
      </c>
      <c r="M153" s="21">
        <f>Sect61979[[#This Row],[Hospital]]</f>
        <v>0</v>
      </c>
      <c r="N153" s="21">
        <f>Sect61979[[#This Row],[ECSE]]</f>
        <v>16449.154803149606</v>
      </c>
      <c r="O153" s="27">
        <f>Sect61979[[#This Row],[Gross Total]]-SUM(Sect61979[[#This Row],[Regional Award sent to State Programs]:[ECSE sent to State Programs]])</f>
        <v>7221.5801574803154</v>
      </c>
    </row>
    <row r="154" spans="1:15" ht="13" x14ac:dyDescent="0.3">
      <c r="A154" s="25">
        <v>2001</v>
      </c>
      <c r="B154" t="s">
        <v>41</v>
      </c>
      <c r="C154" s="21">
        <v>1767.9</v>
      </c>
      <c r="D154" s="21">
        <v>0</v>
      </c>
      <c r="E154" s="21">
        <v>0</v>
      </c>
      <c r="F154" s="21">
        <v>0</v>
      </c>
      <c r="G154" s="21">
        <v>0</v>
      </c>
      <c r="H154" s="21">
        <v>7955.5500000000011</v>
      </c>
      <c r="I154" s="21">
        <f>SUM(Sect61979[[#This Row],[District]:[ECSE]])</f>
        <v>9723.4500000000007</v>
      </c>
      <c r="J154" s="21">
        <v>0</v>
      </c>
      <c r="K154" s="21">
        <v>0</v>
      </c>
      <c r="L154" s="21">
        <v>0</v>
      </c>
      <c r="M154" s="21">
        <f>Sect61979[[#This Row],[Hospital]]</f>
        <v>0</v>
      </c>
      <c r="N154" s="21">
        <f>Sect61979[[#This Row],[ECSE]]</f>
        <v>7955.5500000000011</v>
      </c>
      <c r="O154" s="27">
        <f>Sect61979[[#This Row],[Gross Total]]-SUM(Sect61979[[#This Row],[Regional Award sent to State Programs]:[ECSE sent to State Programs]])</f>
        <v>1767.8999999999996</v>
      </c>
    </row>
    <row r="155" spans="1:15" ht="13" x14ac:dyDescent="0.3">
      <c r="A155" s="24">
        <v>2182</v>
      </c>
      <c r="B155" t="s">
        <v>123</v>
      </c>
      <c r="C155" s="21">
        <v>12335.037269372695</v>
      </c>
      <c r="D155" s="21">
        <v>5172.757564575646</v>
      </c>
      <c r="E155" s="21">
        <v>0</v>
      </c>
      <c r="F155" s="21">
        <v>0</v>
      </c>
      <c r="G155" s="21">
        <v>0</v>
      </c>
      <c r="H155" s="21">
        <v>36408.255166051662</v>
      </c>
      <c r="I155" s="21">
        <f>SUM(Sect61979[[#This Row],[District]:[ECSE]])</f>
        <v>53916.05</v>
      </c>
      <c r="J155" s="21">
        <v>5172.757564575646</v>
      </c>
      <c r="K155" s="21">
        <v>0</v>
      </c>
      <c r="L155" s="21">
        <v>0</v>
      </c>
      <c r="M155" s="21">
        <f>Sect61979[[#This Row],[Hospital]]</f>
        <v>0</v>
      </c>
      <c r="N155" s="21">
        <f>Sect61979[[#This Row],[ECSE]]</f>
        <v>36408.255166051662</v>
      </c>
      <c r="O155" s="27">
        <f>Sect61979[[#This Row],[Gross Total]]-SUM(Sect61979[[#This Row],[Regional Award sent to State Programs]:[ECSE sent to State Programs]])</f>
        <v>12335.037269372697</v>
      </c>
    </row>
    <row r="156" spans="1:15" ht="13" x14ac:dyDescent="0.3">
      <c r="A156" s="25">
        <v>1999</v>
      </c>
      <c r="B156" t="s">
        <v>39</v>
      </c>
      <c r="C156" s="21">
        <v>311.71499999999997</v>
      </c>
      <c r="D156" s="21">
        <v>0</v>
      </c>
      <c r="E156" s="21">
        <v>0</v>
      </c>
      <c r="F156" s="21">
        <v>0</v>
      </c>
      <c r="G156" s="21">
        <v>0</v>
      </c>
      <c r="H156" s="21">
        <v>519.52499999999998</v>
      </c>
      <c r="I156" s="21">
        <f>SUM(Sect61979[[#This Row],[District]:[ECSE]])</f>
        <v>831.24</v>
      </c>
      <c r="J156" s="21">
        <v>0</v>
      </c>
      <c r="K156" s="21">
        <v>0</v>
      </c>
      <c r="L156" s="21">
        <v>0</v>
      </c>
      <c r="M156" s="21">
        <f>Sect61979[[#This Row],[Hospital]]</f>
        <v>0</v>
      </c>
      <c r="N156" s="21">
        <f>Sect61979[[#This Row],[ECSE]]</f>
        <v>519.52499999999998</v>
      </c>
      <c r="O156" s="27">
        <f>Sect61979[[#This Row],[Gross Total]]-SUM(Sect61979[[#This Row],[Regional Award sent to State Programs]:[ECSE sent to State Programs]])</f>
        <v>311.71500000000003</v>
      </c>
    </row>
    <row r="157" spans="1:15" ht="13" x14ac:dyDescent="0.3">
      <c r="A157" s="24">
        <v>2188</v>
      </c>
      <c r="B157" t="s">
        <v>128</v>
      </c>
      <c r="C157" s="21">
        <v>559.69999999999993</v>
      </c>
      <c r="D157" s="21">
        <v>0</v>
      </c>
      <c r="E157" s="21">
        <v>0</v>
      </c>
      <c r="F157" s="21">
        <v>0</v>
      </c>
      <c r="G157" s="21">
        <v>0</v>
      </c>
      <c r="H157" s="21">
        <v>0</v>
      </c>
      <c r="I157" s="21">
        <f>SUM(Sect61979[[#This Row],[District]:[ECSE]])</f>
        <v>559.69999999999993</v>
      </c>
      <c r="J157" s="21">
        <v>0</v>
      </c>
      <c r="K157" s="21">
        <v>0</v>
      </c>
      <c r="L157" s="21">
        <v>0</v>
      </c>
      <c r="M157" s="21">
        <f>Sect61979[[#This Row],[Hospital]]</f>
        <v>0</v>
      </c>
      <c r="N157" s="21">
        <f>Sect61979[[#This Row],[ECSE]]</f>
        <v>0</v>
      </c>
      <c r="O157" s="27">
        <f>Sect61979[[#This Row],[Gross Total]]-SUM(Sect61979[[#This Row],[Regional Award sent to State Programs]:[ECSE sent to State Programs]])</f>
        <v>559.69999999999993</v>
      </c>
    </row>
    <row r="158" spans="1:15" ht="13" x14ac:dyDescent="0.3">
      <c r="A158" s="25">
        <v>2044</v>
      </c>
      <c r="B158" t="s">
        <v>64</v>
      </c>
      <c r="C158" s="21">
        <v>0</v>
      </c>
      <c r="D158" s="21">
        <v>644.74307692307696</v>
      </c>
      <c r="E158" s="21">
        <v>0</v>
      </c>
      <c r="F158" s="21">
        <v>0</v>
      </c>
      <c r="G158" s="21">
        <v>0</v>
      </c>
      <c r="H158" s="21">
        <v>7736.916923076923</v>
      </c>
      <c r="I158" s="21">
        <f>SUM(Sect61979[[#This Row],[District]:[ECSE]])</f>
        <v>8381.66</v>
      </c>
      <c r="J158" s="21">
        <v>644.74307692307696</v>
      </c>
      <c r="K158" s="21">
        <v>0</v>
      </c>
      <c r="L158" s="21">
        <v>0</v>
      </c>
      <c r="M158" s="21">
        <f>Sect61979[[#This Row],[Hospital]]</f>
        <v>0</v>
      </c>
      <c r="N158" s="21">
        <f>Sect61979[[#This Row],[ECSE]]</f>
        <v>7736.916923076923</v>
      </c>
      <c r="O158" s="27">
        <f>Sect61979[[#This Row],[Gross Total]]-SUM(Sect61979[[#This Row],[Regional Award sent to State Programs]:[ECSE sent to State Programs]])</f>
        <v>0</v>
      </c>
    </row>
    <row r="159" spans="1:15" ht="13" x14ac:dyDescent="0.3">
      <c r="A159" s="24">
        <v>2142</v>
      </c>
      <c r="B159" t="s">
        <v>115</v>
      </c>
      <c r="C159" s="21">
        <v>75888.056359102236</v>
      </c>
      <c r="D159" s="21">
        <v>3195.2865835411467</v>
      </c>
      <c r="E159" s="21">
        <v>0</v>
      </c>
      <c r="F159" s="21">
        <v>0</v>
      </c>
      <c r="G159" s="21">
        <v>0</v>
      </c>
      <c r="H159" s="21">
        <v>81080.397057356604</v>
      </c>
      <c r="I159" s="21">
        <f>SUM(Sect61979[[#This Row],[District]:[ECSE]])</f>
        <v>160163.74</v>
      </c>
      <c r="J159" s="21">
        <v>3195.2865835411467</v>
      </c>
      <c r="K159" s="21">
        <v>0</v>
      </c>
      <c r="L159" s="21">
        <v>0</v>
      </c>
      <c r="M159" s="21">
        <f>Sect61979[[#This Row],[Hospital]]</f>
        <v>0</v>
      </c>
      <c r="N159" s="21">
        <f>Sect61979[[#This Row],[ECSE]]</f>
        <v>81080.397057356604</v>
      </c>
      <c r="O159" s="27">
        <f>Sect61979[[#This Row],[Gross Total]]-SUM(Sect61979[[#This Row],[Regional Award sent to State Programs]:[ECSE sent to State Programs]])</f>
        <v>75888.056359102236</v>
      </c>
    </row>
    <row r="160" spans="1:15" ht="13" x14ac:dyDescent="0.3">
      <c r="A160" s="25">
        <v>2104</v>
      </c>
      <c r="B160" t="s">
        <v>99</v>
      </c>
      <c r="C160" s="21">
        <v>1992.6619999999998</v>
      </c>
      <c r="D160" s="21">
        <v>284.666</v>
      </c>
      <c r="E160" s="21">
        <v>0</v>
      </c>
      <c r="F160" s="21">
        <v>0</v>
      </c>
      <c r="G160" s="21">
        <v>0</v>
      </c>
      <c r="H160" s="21">
        <v>569.33199999999999</v>
      </c>
      <c r="I160" s="21">
        <f>SUM(Sect61979[[#This Row],[District]:[ECSE]])</f>
        <v>2846.66</v>
      </c>
      <c r="J160" s="21">
        <v>284.666</v>
      </c>
      <c r="K160" s="21">
        <v>0</v>
      </c>
      <c r="L160" s="21">
        <v>0</v>
      </c>
      <c r="M160" s="21">
        <f>Sect61979[[#This Row],[Hospital]]</f>
        <v>0</v>
      </c>
      <c r="N160" s="21">
        <f>Sect61979[[#This Row],[ECSE]]</f>
        <v>569.33199999999999</v>
      </c>
      <c r="O160" s="27">
        <f>Sect61979[[#This Row],[Gross Total]]-SUM(Sect61979[[#This Row],[Regional Award sent to State Programs]:[ECSE sent to State Programs]])</f>
        <v>1992.6619999999998</v>
      </c>
    </row>
    <row r="161" spans="1:15" ht="13" x14ac:dyDescent="0.3">
      <c r="A161" s="24">
        <v>1944</v>
      </c>
      <c r="B161" t="s">
        <v>19</v>
      </c>
      <c r="C161" s="21">
        <v>1697.8724074074073</v>
      </c>
      <c r="D161" s="21">
        <v>617.40814814814814</v>
      </c>
      <c r="E161" s="21">
        <v>0</v>
      </c>
      <c r="F161" s="21">
        <v>0</v>
      </c>
      <c r="G161" s="21">
        <v>0</v>
      </c>
      <c r="H161" s="21">
        <v>6019.7294444444442</v>
      </c>
      <c r="I161" s="21">
        <f>SUM(Sect61979[[#This Row],[District]:[ECSE]])</f>
        <v>8335.01</v>
      </c>
      <c r="J161" s="21">
        <v>617.40814814814814</v>
      </c>
      <c r="K161" s="21">
        <v>0</v>
      </c>
      <c r="L161" s="21">
        <v>0</v>
      </c>
      <c r="M161" s="21">
        <f>Sect61979[[#This Row],[Hospital]]</f>
        <v>0</v>
      </c>
      <c r="N161" s="21">
        <f>Sect61979[[#This Row],[ECSE]]</f>
        <v>6019.7294444444442</v>
      </c>
      <c r="O161" s="27">
        <f>Sect61979[[#This Row],[Gross Total]]-SUM(Sect61979[[#This Row],[Regional Award sent to State Programs]:[ECSE sent to State Programs]])</f>
        <v>1697.872407407408</v>
      </c>
    </row>
    <row r="162" spans="1:15" ht="13" x14ac:dyDescent="0.3">
      <c r="A162" s="25">
        <v>2103</v>
      </c>
      <c r="B162" t="s">
        <v>98</v>
      </c>
      <c r="C162" s="21">
        <v>1283.8171428571427</v>
      </c>
      <c r="D162" s="21">
        <v>0</v>
      </c>
      <c r="E162" s="21">
        <v>0</v>
      </c>
      <c r="F162" s="21">
        <v>0</v>
      </c>
      <c r="G162" s="21">
        <v>0</v>
      </c>
      <c r="H162" s="21">
        <v>962.86285714285702</v>
      </c>
      <c r="I162" s="21">
        <f>SUM(Sect61979[[#This Row],[District]:[ECSE]])</f>
        <v>2246.6799999999998</v>
      </c>
      <c r="J162" s="21">
        <v>0</v>
      </c>
      <c r="K162" s="21">
        <v>0</v>
      </c>
      <c r="L162" s="21">
        <v>0</v>
      </c>
      <c r="M162" s="21">
        <f>Sect61979[[#This Row],[Hospital]]</f>
        <v>0</v>
      </c>
      <c r="N162" s="21">
        <f>Sect61979[[#This Row],[ECSE]]</f>
        <v>962.86285714285702</v>
      </c>
      <c r="O162" s="27">
        <f>Sect61979[[#This Row],[Gross Total]]-SUM(Sect61979[[#This Row],[Regional Award sent to State Programs]:[ECSE sent to State Programs]])</f>
        <v>1283.8171428571427</v>
      </c>
    </row>
    <row r="163" spans="1:15" ht="13" x14ac:dyDescent="0.3">
      <c r="A163" s="24">
        <v>1935</v>
      </c>
      <c r="B163" t="s">
        <v>18</v>
      </c>
      <c r="C163" s="21">
        <v>2281.9712820512818</v>
      </c>
      <c r="D163" s="21">
        <v>285.24641025641023</v>
      </c>
      <c r="E163" s="21">
        <v>0</v>
      </c>
      <c r="F163" s="21">
        <v>0</v>
      </c>
      <c r="G163" s="21">
        <v>0</v>
      </c>
      <c r="H163" s="21">
        <v>8557.3923076923074</v>
      </c>
      <c r="I163" s="21">
        <f>SUM(Sect61979[[#This Row],[District]:[ECSE]])</f>
        <v>11124.61</v>
      </c>
      <c r="J163" s="21">
        <v>285.24641025641023</v>
      </c>
      <c r="K163" s="21">
        <v>0</v>
      </c>
      <c r="L163" s="21">
        <v>0</v>
      </c>
      <c r="M163" s="21">
        <f>Sect61979[[#This Row],[Hospital]]</f>
        <v>0</v>
      </c>
      <c r="N163" s="21">
        <f>Sect61979[[#This Row],[ECSE]]</f>
        <v>8557.3923076923074</v>
      </c>
      <c r="O163" s="27">
        <f>Sect61979[[#This Row],[Gross Total]]-SUM(Sect61979[[#This Row],[Regional Award sent to State Programs]:[ECSE sent to State Programs]])</f>
        <v>2281.9712820512832</v>
      </c>
    </row>
    <row r="164" spans="1:15" ht="13" x14ac:dyDescent="0.3">
      <c r="A164" s="25">
        <v>2257</v>
      </c>
      <c r="B164" t="s">
        <v>166</v>
      </c>
      <c r="C164" s="21">
        <v>3463.5611111111111</v>
      </c>
      <c r="D164" s="21">
        <v>0</v>
      </c>
      <c r="E164" s="21">
        <v>0</v>
      </c>
      <c r="F164" s="21">
        <v>0</v>
      </c>
      <c r="G164" s="21">
        <v>0</v>
      </c>
      <c r="H164" s="21">
        <v>2770.8488888888887</v>
      </c>
      <c r="I164" s="21">
        <f>SUM(Sect61979[[#This Row],[District]:[ECSE]])</f>
        <v>6234.41</v>
      </c>
      <c r="J164" s="21">
        <v>0</v>
      </c>
      <c r="K164" s="21">
        <v>0</v>
      </c>
      <c r="L164" s="21">
        <v>0</v>
      </c>
      <c r="M164" s="21">
        <f>Sect61979[[#This Row],[Hospital]]</f>
        <v>0</v>
      </c>
      <c r="N164" s="21">
        <f>Sect61979[[#This Row],[ECSE]]</f>
        <v>2770.8488888888887</v>
      </c>
      <c r="O164" s="27">
        <f>Sect61979[[#This Row],[Gross Total]]-SUM(Sect61979[[#This Row],[Regional Award sent to State Programs]:[ECSE sent to State Programs]])</f>
        <v>3463.5611111111111</v>
      </c>
    </row>
    <row r="165" spans="1:15" ht="13" x14ac:dyDescent="0.3">
      <c r="A165" s="24">
        <v>2195</v>
      </c>
      <c r="B165" t="s">
        <v>226</v>
      </c>
      <c r="C165" s="21">
        <v>79.99727272727273</v>
      </c>
      <c r="D165" s="21">
        <v>0</v>
      </c>
      <c r="E165" s="21">
        <v>0</v>
      </c>
      <c r="F165" s="21">
        <v>0</v>
      </c>
      <c r="G165" s="21">
        <v>0</v>
      </c>
      <c r="H165" s="21">
        <v>799.9727272727273</v>
      </c>
      <c r="I165" s="21">
        <f>SUM(Sect61979[[#This Row],[District]:[ECSE]])</f>
        <v>879.97</v>
      </c>
      <c r="J165" s="21">
        <v>0</v>
      </c>
      <c r="K165" s="21">
        <v>0</v>
      </c>
      <c r="L165" s="21">
        <v>0</v>
      </c>
      <c r="M165" s="21">
        <f>Sect61979[[#This Row],[Hospital]]</f>
        <v>0</v>
      </c>
      <c r="N165" s="21">
        <f>Sect61979[[#This Row],[ECSE]]</f>
        <v>799.9727272727273</v>
      </c>
      <c r="O165" s="27">
        <f>Sect61979[[#This Row],[Gross Total]]-SUM(Sect61979[[#This Row],[Regional Award sent to State Programs]:[ECSE sent to State Programs]])</f>
        <v>79.99727272727273</v>
      </c>
    </row>
    <row r="166" spans="1:15" ht="13" x14ac:dyDescent="0.3">
      <c r="A166" s="25">
        <v>2244</v>
      </c>
      <c r="B166" t="s">
        <v>156</v>
      </c>
      <c r="C166" s="21">
        <v>2246.6029824561401</v>
      </c>
      <c r="D166" s="21">
        <v>1036.8936842105263</v>
      </c>
      <c r="E166" s="21">
        <v>0</v>
      </c>
      <c r="F166" s="21">
        <v>0</v>
      </c>
      <c r="G166" s="21">
        <v>0</v>
      </c>
      <c r="H166" s="21">
        <v>6566.9933333333329</v>
      </c>
      <c r="I166" s="21">
        <f>SUM(Sect61979[[#This Row],[District]:[ECSE]])</f>
        <v>9850.49</v>
      </c>
      <c r="J166" s="21">
        <v>1036.8936842105263</v>
      </c>
      <c r="K166" s="21">
        <v>0</v>
      </c>
      <c r="L166" s="21">
        <v>0</v>
      </c>
      <c r="M166" s="21">
        <f>Sect61979[[#This Row],[Hospital]]</f>
        <v>0</v>
      </c>
      <c r="N166" s="21">
        <f>Sect61979[[#This Row],[ECSE]]</f>
        <v>6566.9933333333329</v>
      </c>
      <c r="O166" s="27">
        <f>Sect61979[[#This Row],[Gross Total]]-SUM(Sect61979[[#This Row],[Regional Award sent to State Programs]:[ECSE sent to State Programs]])</f>
        <v>2246.602982456141</v>
      </c>
    </row>
    <row r="167" spans="1:15" ht="13" x14ac:dyDescent="0.3">
      <c r="A167" s="24">
        <v>2138</v>
      </c>
      <c r="B167" t="s">
        <v>111</v>
      </c>
      <c r="C167" s="21">
        <v>2314.2550000000001</v>
      </c>
      <c r="D167" s="21">
        <v>1542.8366666666666</v>
      </c>
      <c r="E167" s="21">
        <v>0</v>
      </c>
      <c r="F167" s="21">
        <v>0</v>
      </c>
      <c r="G167" s="21">
        <v>0</v>
      </c>
      <c r="H167" s="21">
        <v>10028.438333333334</v>
      </c>
      <c r="I167" s="21">
        <f>SUM(Sect61979[[#This Row],[District]:[ECSE]])</f>
        <v>13885.53</v>
      </c>
      <c r="J167" s="21">
        <v>1542.8366666666666</v>
      </c>
      <c r="K167" s="21">
        <v>0</v>
      </c>
      <c r="L167" s="21">
        <v>0</v>
      </c>
      <c r="M167" s="21">
        <f>Sect61979[[#This Row],[Hospital]]</f>
        <v>0</v>
      </c>
      <c r="N167" s="21">
        <f>Sect61979[[#This Row],[ECSE]]</f>
        <v>10028.438333333334</v>
      </c>
      <c r="O167" s="27">
        <f>Sect61979[[#This Row],[Gross Total]]-SUM(Sect61979[[#This Row],[Regional Award sent to State Programs]:[ECSE sent to State Programs]])</f>
        <v>2314.255000000001</v>
      </c>
    </row>
    <row r="168" spans="1:15" ht="13" x14ac:dyDescent="0.3">
      <c r="A168" s="25">
        <v>1978</v>
      </c>
      <c r="B168" t="s">
        <v>32</v>
      </c>
      <c r="C168" s="21">
        <v>1452.12</v>
      </c>
      <c r="D168" s="21">
        <v>290.42399999999998</v>
      </c>
      <c r="E168" s="21">
        <v>0</v>
      </c>
      <c r="F168" s="21">
        <v>0</v>
      </c>
      <c r="G168" s="21">
        <v>0</v>
      </c>
      <c r="H168" s="21">
        <v>1161.6959999999999</v>
      </c>
      <c r="I168" s="21">
        <f>SUM(Sect61979[[#This Row],[District]:[ECSE]])</f>
        <v>2904.24</v>
      </c>
      <c r="J168" s="21">
        <v>290.42399999999998</v>
      </c>
      <c r="K168" s="21">
        <v>0</v>
      </c>
      <c r="L168" s="21">
        <v>0</v>
      </c>
      <c r="M168" s="21">
        <f>Sect61979[[#This Row],[Hospital]]</f>
        <v>0</v>
      </c>
      <c r="N168" s="21">
        <f>Sect61979[[#This Row],[ECSE]]</f>
        <v>1161.6959999999999</v>
      </c>
      <c r="O168" s="27">
        <f>Sect61979[[#This Row],[Gross Total]]-SUM(Sect61979[[#This Row],[Regional Award sent to State Programs]:[ECSE sent to State Programs]])</f>
        <v>1452.12</v>
      </c>
    </row>
    <row r="169" spans="1:15" ht="13" x14ac:dyDescent="0.3">
      <c r="A169" s="24">
        <v>2096</v>
      </c>
      <c r="B169" t="s">
        <v>93</v>
      </c>
      <c r="C169" s="21">
        <v>4192.544615384616</v>
      </c>
      <c r="D169" s="21">
        <v>0</v>
      </c>
      <c r="E169" s="21">
        <v>0</v>
      </c>
      <c r="F169" s="21">
        <v>0</v>
      </c>
      <c r="G169" s="21">
        <v>0</v>
      </c>
      <c r="H169" s="21">
        <v>9433.2253846153853</v>
      </c>
      <c r="I169" s="21">
        <f>SUM(Sect61979[[#This Row],[District]:[ECSE]])</f>
        <v>13625.77</v>
      </c>
      <c r="J169" s="21">
        <v>0</v>
      </c>
      <c r="K169" s="21">
        <v>0</v>
      </c>
      <c r="L169" s="21">
        <v>0</v>
      </c>
      <c r="M169" s="21">
        <f>Sect61979[[#This Row],[Hospital]]</f>
        <v>0</v>
      </c>
      <c r="N169" s="21">
        <f>Sect61979[[#This Row],[ECSE]]</f>
        <v>9433.2253846153853</v>
      </c>
      <c r="O169" s="27">
        <f>Sect61979[[#This Row],[Gross Total]]-SUM(Sect61979[[#This Row],[Regional Award sent to State Programs]:[ECSE sent to State Programs]])</f>
        <v>4192.5446153846151</v>
      </c>
    </row>
    <row r="170" spans="1:15" ht="13" x14ac:dyDescent="0.3">
      <c r="A170" s="25">
        <v>2022</v>
      </c>
      <c r="B170" t="s">
        <v>59</v>
      </c>
      <c r="C170" s="21">
        <v>273.59000000000003</v>
      </c>
      <c r="D170" s="21">
        <v>0</v>
      </c>
      <c r="E170" s="21">
        <v>0</v>
      </c>
      <c r="F170" s="21">
        <v>0</v>
      </c>
      <c r="G170" s="21">
        <v>0</v>
      </c>
      <c r="H170" s="21">
        <v>0</v>
      </c>
      <c r="I170" s="21">
        <f>SUM(Sect61979[[#This Row],[District]:[ECSE]])</f>
        <v>273.59000000000003</v>
      </c>
      <c r="J170" s="21">
        <v>0</v>
      </c>
      <c r="K170" s="21">
        <v>0</v>
      </c>
      <c r="L170" s="21">
        <v>0</v>
      </c>
      <c r="M170" s="21">
        <f>Sect61979[[#This Row],[Hospital]]</f>
        <v>0</v>
      </c>
      <c r="N170" s="21">
        <f>Sect61979[[#This Row],[ECSE]]</f>
        <v>0</v>
      </c>
      <c r="O170" s="27">
        <f>Sect61979[[#This Row],[Gross Total]]-SUM(Sect61979[[#This Row],[Regional Award sent to State Programs]:[ECSE sent to State Programs]])</f>
        <v>273.59000000000003</v>
      </c>
    </row>
    <row r="171" spans="1:15" ht="13" x14ac:dyDescent="0.3">
      <c r="A171" s="24">
        <v>2087</v>
      </c>
      <c r="B171" t="s">
        <v>227</v>
      </c>
      <c r="C171" s="21">
        <v>4184.7728378378379</v>
      </c>
      <c r="D171" s="21">
        <v>0</v>
      </c>
      <c r="E171" s="21">
        <v>0</v>
      </c>
      <c r="F171" s="21">
        <v>0</v>
      </c>
      <c r="G171" s="21">
        <v>0</v>
      </c>
      <c r="H171" s="21">
        <v>14031.297162162162</v>
      </c>
      <c r="I171" s="21">
        <f>SUM(Sect61979[[#This Row],[District]:[ECSE]])</f>
        <v>18216.07</v>
      </c>
      <c r="J171" s="21">
        <v>0</v>
      </c>
      <c r="K171" s="21">
        <v>0</v>
      </c>
      <c r="L171" s="21">
        <v>0</v>
      </c>
      <c r="M171" s="21">
        <f>Sect61979[[#This Row],[Hospital]]</f>
        <v>0</v>
      </c>
      <c r="N171" s="21">
        <f>Sect61979[[#This Row],[ECSE]]</f>
        <v>14031.297162162162</v>
      </c>
      <c r="O171" s="27">
        <f>Sect61979[[#This Row],[Gross Total]]-SUM(Sect61979[[#This Row],[Regional Award sent to State Programs]:[ECSE sent to State Programs]])</f>
        <v>4184.7728378378379</v>
      </c>
    </row>
    <row r="172" spans="1:15" ht="13" x14ac:dyDescent="0.3">
      <c r="A172" s="25">
        <v>1994</v>
      </c>
      <c r="B172" t="s">
        <v>35</v>
      </c>
      <c r="C172" s="21">
        <v>2732.991111111111</v>
      </c>
      <c r="D172" s="21">
        <v>683.24777777777774</v>
      </c>
      <c r="E172" s="21">
        <v>0</v>
      </c>
      <c r="F172" s="21">
        <v>0</v>
      </c>
      <c r="G172" s="21">
        <v>0</v>
      </c>
      <c r="H172" s="21">
        <v>8882.2211111111119</v>
      </c>
      <c r="I172" s="21">
        <f>SUM(Sect61979[[#This Row],[District]:[ECSE]])</f>
        <v>12298.460000000001</v>
      </c>
      <c r="J172" s="21">
        <v>683.24777777777774</v>
      </c>
      <c r="K172" s="21">
        <v>0</v>
      </c>
      <c r="L172" s="21">
        <v>0</v>
      </c>
      <c r="M172" s="21">
        <f>Sect61979[[#This Row],[Hospital]]</f>
        <v>0</v>
      </c>
      <c r="N172" s="21">
        <f>Sect61979[[#This Row],[ECSE]]</f>
        <v>8882.2211111111119</v>
      </c>
      <c r="O172" s="27">
        <f>Sect61979[[#This Row],[Gross Total]]-SUM(Sect61979[[#This Row],[Regional Award sent to State Programs]:[ECSE sent to State Programs]])</f>
        <v>2732.9911111111105</v>
      </c>
    </row>
    <row r="173" spans="1:15" ht="13" x14ac:dyDescent="0.3">
      <c r="A173" s="24">
        <v>2225</v>
      </c>
      <c r="B173" t="s">
        <v>228</v>
      </c>
      <c r="C173" s="21">
        <v>4496.9800000000005</v>
      </c>
      <c r="D173" s="21">
        <v>0</v>
      </c>
      <c r="E173" s="21">
        <v>0</v>
      </c>
      <c r="F173" s="21">
        <v>0</v>
      </c>
      <c r="G173" s="21">
        <v>0</v>
      </c>
      <c r="H173" s="21">
        <v>0</v>
      </c>
      <c r="I173" s="21">
        <f>SUM(Sect61979[[#This Row],[District]:[ECSE]])</f>
        <v>4496.9800000000005</v>
      </c>
      <c r="J173" s="21">
        <v>0</v>
      </c>
      <c r="K173" s="21">
        <v>0</v>
      </c>
      <c r="L173" s="21">
        <v>0</v>
      </c>
      <c r="M173" s="21">
        <f>Sect61979[[#This Row],[Hospital]]</f>
        <v>0</v>
      </c>
      <c r="N173" s="21">
        <f>Sect61979[[#This Row],[ECSE]]</f>
        <v>0</v>
      </c>
      <c r="O173" s="27">
        <f>Sect61979[[#This Row],[Gross Total]]-SUM(Sect61979[[#This Row],[Regional Award sent to State Programs]:[ECSE sent to State Programs]])</f>
        <v>4496.9800000000005</v>
      </c>
    </row>
    <row r="174" spans="1:15" ht="13" x14ac:dyDescent="0.3">
      <c r="A174" s="25">
        <v>2247</v>
      </c>
      <c r="B174" t="s">
        <v>158</v>
      </c>
      <c r="C174" s="21">
        <v>0</v>
      </c>
      <c r="D174" s="21">
        <v>0</v>
      </c>
      <c r="E174" s="21">
        <v>0</v>
      </c>
      <c r="F174" s="21">
        <v>0</v>
      </c>
      <c r="G174" s="21">
        <v>0</v>
      </c>
      <c r="H174" s="21">
        <v>580.55999999999995</v>
      </c>
      <c r="I174" s="21">
        <f>SUM(Sect61979[[#This Row],[District]:[ECSE]])</f>
        <v>580.55999999999995</v>
      </c>
      <c r="J174" s="21">
        <v>0</v>
      </c>
      <c r="K174" s="21">
        <v>0</v>
      </c>
      <c r="L174" s="21">
        <v>0</v>
      </c>
      <c r="M174" s="21">
        <f>Sect61979[[#This Row],[Hospital]]</f>
        <v>0</v>
      </c>
      <c r="N174" s="21">
        <f>Sect61979[[#This Row],[ECSE]]</f>
        <v>580.55999999999995</v>
      </c>
      <c r="O174" s="27">
        <f>Sect61979[[#This Row],[Gross Total]]-SUM(Sect61979[[#This Row],[Regional Award sent to State Programs]:[ECSE sent to State Programs]])</f>
        <v>0</v>
      </c>
    </row>
    <row r="175" spans="1:15" ht="13" x14ac:dyDescent="0.3">
      <c r="A175" s="24">
        <v>2083</v>
      </c>
      <c r="B175" t="s">
        <v>82</v>
      </c>
      <c r="C175" s="21">
        <v>24636.951348314611</v>
      </c>
      <c r="D175" s="21">
        <v>0</v>
      </c>
      <c r="E175" s="21">
        <v>0</v>
      </c>
      <c r="F175" s="21">
        <v>0</v>
      </c>
      <c r="G175" s="21">
        <v>0</v>
      </c>
      <c r="H175" s="21">
        <v>70697.338651685408</v>
      </c>
      <c r="I175" s="21">
        <f>SUM(Sect61979[[#This Row],[District]:[ECSE]])</f>
        <v>95334.290000000023</v>
      </c>
      <c r="J175" s="21">
        <v>0</v>
      </c>
      <c r="K175" s="21">
        <v>0</v>
      </c>
      <c r="L175" s="21">
        <v>0</v>
      </c>
      <c r="M175" s="21">
        <f>Sect61979[[#This Row],[Hospital]]</f>
        <v>0</v>
      </c>
      <c r="N175" s="21">
        <f>Sect61979[[#This Row],[ECSE]]</f>
        <v>70697.338651685408</v>
      </c>
      <c r="O175" s="27">
        <f>Sect61979[[#This Row],[Gross Total]]-SUM(Sect61979[[#This Row],[Regional Award sent to State Programs]:[ECSE sent to State Programs]])</f>
        <v>24636.951348314615</v>
      </c>
    </row>
    <row r="176" spans="1:15" ht="13" x14ac:dyDescent="0.3">
      <c r="A176" s="25">
        <v>1948</v>
      </c>
      <c r="B176" t="s">
        <v>23</v>
      </c>
      <c r="C176" s="21">
        <v>3857.8813636363639</v>
      </c>
      <c r="D176" s="21">
        <v>1928.9406818181819</v>
      </c>
      <c r="E176" s="21">
        <v>0</v>
      </c>
      <c r="F176" s="21">
        <v>0</v>
      </c>
      <c r="G176" s="21">
        <v>0</v>
      </c>
      <c r="H176" s="21">
        <v>18462.717954545456</v>
      </c>
      <c r="I176" s="21">
        <f>SUM(Sect61979[[#This Row],[District]:[ECSE]])</f>
        <v>24249.54</v>
      </c>
      <c r="J176" s="21">
        <v>1928.9406818181819</v>
      </c>
      <c r="K176" s="21">
        <v>0</v>
      </c>
      <c r="L176" s="21">
        <v>0</v>
      </c>
      <c r="M176" s="21">
        <f>Sect61979[[#This Row],[Hospital]]</f>
        <v>0</v>
      </c>
      <c r="N176" s="21">
        <f>Sect61979[[#This Row],[ECSE]]</f>
        <v>18462.717954545456</v>
      </c>
      <c r="O176" s="27">
        <f>Sect61979[[#This Row],[Gross Total]]-SUM(Sect61979[[#This Row],[Regional Award sent to State Programs]:[ECSE sent to State Programs]])</f>
        <v>3857.8813636363629</v>
      </c>
    </row>
    <row r="177" spans="1:15" ht="13" x14ac:dyDescent="0.3">
      <c r="A177" s="24">
        <v>2144</v>
      </c>
      <c r="B177" t="s">
        <v>117</v>
      </c>
      <c r="C177" s="21">
        <v>0</v>
      </c>
      <c r="D177" s="21">
        <v>0</v>
      </c>
      <c r="E177" s="21">
        <v>0</v>
      </c>
      <c r="F177" s="21">
        <v>0</v>
      </c>
      <c r="G177" s="21">
        <v>0</v>
      </c>
      <c r="H177" s="21">
        <v>1498.42</v>
      </c>
      <c r="I177" s="21">
        <f>SUM(Sect61979[[#This Row],[District]:[ECSE]])</f>
        <v>1498.42</v>
      </c>
      <c r="J177" s="21">
        <v>0</v>
      </c>
      <c r="K177" s="21">
        <v>0</v>
      </c>
      <c r="L177" s="21">
        <v>0</v>
      </c>
      <c r="M177" s="21">
        <f>Sect61979[[#This Row],[Hospital]]</f>
        <v>0</v>
      </c>
      <c r="N177" s="21">
        <f>Sect61979[[#This Row],[ECSE]]</f>
        <v>1498.42</v>
      </c>
      <c r="O177" s="27">
        <f>Sect61979[[#This Row],[Gross Total]]-SUM(Sect61979[[#This Row],[Regional Award sent to State Programs]:[ECSE sent to State Programs]])</f>
        <v>0</v>
      </c>
    </row>
    <row r="178" spans="1:15" ht="13" x14ac:dyDescent="0.3">
      <c r="A178" s="25">
        <v>2209</v>
      </c>
      <c r="B178" t="s">
        <v>139</v>
      </c>
      <c r="C178" s="21">
        <v>910.95818181818174</v>
      </c>
      <c r="D178" s="21">
        <v>0</v>
      </c>
      <c r="E178" s="21">
        <v>0</v>
      </c>
      <c r="F178" s="21">
        <v>0</v>
      </c>
      <c r="G178" s="21">
        <v>0</v>
      </c>
      <c r="H178" s="21">
        <v>2429.221818181818</v>
      </c>
      <c r="I178" s="21">
        <f>SUM(Sect61979[[#This Row],[District]:[ECSE]])</f>
        <v>3340.18</v>
      </c>
      <c r="J178" s="21">
        <v>0</v>
      </c>
      <c r="K178" s="21">
        <v>0</v>
      </c>
      <c r="L178" s="21">
        <v>0</v>
      </c>
      <c r="M178" s="21">
        <f>Sect61979[[#This Row],[Hospital]]</f>
        <v>0</v>
      </c>
      <c r="N178" s="21">
        <f>Sect61979[[#This Row],[ECSE]]</f>
        <v>2429.221818181818</v>
      </c>
      <c r="O178" s="27">
        <f>Sect61979[[#This Row],[Gross Total]]-SUM(Sect61979[[#This Row],[Regional Award sent to State Programs]:[ECSE sent to State Programs]])</f>
        <v>910.95818181818186</v>
      </c>
    </row>
    <row r="179" spans="1:15" ht="13" x14ac:dyDescent="0.3">
      <c r="A179" s="24">
        <v>2018</v>
      </c>
      <c r="B179" t="s">
        <v>55</v>
      </c>
      <c r="C179" s="21">
        <v>9.4499999999999993</v>
      </c>
      <c r="D179" s="21">
        <v>0</v>
      </c>
      <c r="E179" s="21">
        <v>0</v>
      </c>
      <c r="F179" s="21">
        <v>0</v>
      </c>
      <c r="G179" s="21">
        <v>0</v>
      </c>
      <c r="H179" s="21">
        <v>0</v>
      </c>
      <c r="I179" s="21">
        <f>SUM(Sect61979[[#This Row],[District]:[ECSE]])</f>
        <v>9.4499999999999993</v>
      </c>
      <c r="J179" s="21">
        <v>0</v>
      </c>
      <c r="K179" s="21">
        <v>0</v>
      </c>
      <c r="L179" s="21">
        <v>0</v>
      </c>
      <c r="M179" s="21">
        <f>Sect61979[[#This Row],[Hospital]]</f>
        <v>0</v>
      </c>
      <c r="N179" s="21">
        <f>Sect61979[[#This Row],[ECSE]]</f>
        <v>0</v>
      </c>
      <c r="O179" s="27">
        <f>Sect61979[[#This Row],[Gross Total]]-SUM(Sect61979[[#This Row],[Regional Award sent to State Programs]:[ECSE sent to State Programs]])</f>
        <v>9.4499999999999993</v>
      </c>
    </row>
    <row r="180" spans="1:15" ht="13" x14ac:dyDescent="0.3">
      <c r="A180" s="25">
        <v>2003</v>
      </c>
      <c r="B180" t="s">
        <v>43</v>
      </c>
      <c r="C180" s="21">
        <v>2395.5774418604651</v>
      </c>
      <c r="D180" s="21">
        <v>217.77976744186043</v>
      </c>
      <c r="E180" s="21">
        <v>0</v>
      </c>
      <c r="F180" s="21">
        <v>0</v>
      </c>
      <c r="G180" s="21">
        <v>0</v>
      </c>
      <c r="H180" s="21">
        <v>6751.172790697673</v>
      </c>
      <c r="I180" s="21">
        <f>SUM(Sect61979[[#This Row],[District]:[ECSE]])</f>
        <v>9364.5299999999988</v>
      </c>
      <c r="J180" s="21">
        <v>217.77976744186043</v>
      </c>
      <c r="K180" s="21">
        <v>0</v>
      </c>
      <c r="L180" s="21">
        <v>0</v>
      </c>
      <c r="M180" s="21">
        <f>Sect61979[[#This Row],[Hospital]]</f>
        <v>0</v>
      </c>
      <c r="N180" s="21">
        <f>Sect61979[[#This Row],[ECSE]]</f>
        <v>6751.172790697673</v>
      </c>
      <c r="O180" s="27">
        <f>Sect61979[[#This Row],[Gross Total]]-SUM(Sect61979[[#This Row],[Regional Award sent to State Programs]:[ECSE sent to State Programs]])</f>
        <v>2395.5774418604651</v>
      </c>
    </row>
    <row r="181" spans="1:15" ht="13" x14ac:dyDescent="0.3">
      <c r="A181" s="24">
        <v>2102</v>
      </c>
      <c r="B181" t="s">
        <v>97</v>
      </c>
      <c r="C181" s="21">
        <v>4113.4023529411761</v>
      </c>
      <c r="D181" s="21">
        <v>514.17529411764701</v>
      </c>
      <c r="E181" s="21">
        <v>0</v>
      </c>
      <c r="F181" s="21">
        <v>0</v>
      </c>
      <c r="G181" s="21">
        <v>0</v>
      </c>
      <c r="H181" s="21">
        <v>8483.8923529411768</v>
      </c>
      <c r="I181" s="21">
        <f>SUM(Sect61979[[#This Row],[District]:[ECSE]])</f>
        <v>13111.470000000001</v>
      </c>
      <c r="J181" s="21">
        <v>514.17529411764701</v>
      </c>
      <c r="K181" s="21">
        <v>0</v>
      </c>
      <c r="L181" s="21">
        <v>0</v>
      </c>
      <c r="M181" s="21">
        <f>Sect61979[[#This Row],[Hospital]]</f>
        <v>0</v>
      </c>
      <c r="N181" s="21">
        <f>Sect61979[[#This Row],[ECSE]]</f>
        <v>8483.8923529411768</v>
      </c>
      <c r="O181" s="27">
        <f>Sect61979[[#This Row],[Gross Total]]-SUM(Sect61979[[#This Row],[Regional Award sent to State Programs]:[ECSE sent to State Programs]])</f>
        <v>4113.402352941177</v>
      </c>
    </row>
    <row r="182" spans="1:15" ht="13" x14ac:dyDescent="0.3">
      <c r="A182" s="25">
        <v>2055</v>
      </c>
      <c r="B182" t="s">
        <v>229</v>
      </c>
      <c r="C182" s="21">
        <v>6335.718857142856</v>
      </c>
      <c r="D182" s="21">
        <v>2639.8828571428567</v>
      </c>
      <c r="E182" s="21">
        <v>0</v>
      </c>
      <c r="F182" s="21">
        <v>0</v>
      </c>
      <c r="G182" s="21">
        <v>0</v>
      </c>
      <c r="H182" s="21">
        <v>27982.758285714281</v>
      </c>
      <c r="I182" s="21">
        <f>SUM(Sect61979[[#This Row],[District]:[ECSE]])</f>
        <v>36958.359999999993</v>
      </c>
      <c r="J182" s="21">
        <v>2639.8828571428567</v>
      </c>
      <c r="K182" s="21">
        <v>0</v>
      </c>
      <c r="L182" s="21">
        <v>0</v>
      </c>
      <c r="M182" s="21">
        <f>Sect61979[[#This Row],[Hospital]]</f>
        <v>0</v>
      </c>
      <c r="N182" s="21">
        <f>Sect61979[[#This Row],[ECSE]]</f>
        <v>27982.758285714281</v>
      </c>
      <c r="O182" s="27">
        <f>Sect61979[[#This Row],[Gross Total]]-SUM(Sect61979[[#This Row],[Regional Award sent to State Programs]:[ECSE sent to State Programs]])</f>
        <v>6335.718857142856</v>
      </c>
    </row>
    <row r="183" spans="1:15" ht="13" x14ac:dyDescent="0.3">
      <c r="A183" s="24">
        <v>2242</v>
      </c>
      <c r="B183" t="s">
        <v>154</v>
      </c>
      <c r="C183" s="21">
        <v>9715.0552606635065</v>
      </c>
      <c r="D183" s="21">
        <v>6725.8074881516586</v>
      </c>
      <c r="E183" s="21">
        <v>0</v>
      </c>
      <c r="F183" s="21">
        <v>0</v>
      </c>
      <c r="G183" s="21">
        <v>0</v>
      </c>
      <c r="H183" s="21">
        <v>36120.077251184834</v>
      </c>
      <c r="I183" s="21">
        <f>SUM(Sect61979[[#This Row],[District]:[ECSE]])</f>
        <v>52560.94</v>
      </c>
      <c r="J183" s="21">
        <v>6725.8074881516586</v>
      </c>
      <c r="K183" s="21">
        <v>0</v>
      </c>
      <c r="L183" s="21">
        <v>0</v>
      </c>
      <c r="M183" s="21">
        <f>Sect61979[[#This Row],[Hospital]]</f>
        <v>0</v>
      </c>
      <c r="N183" s="21">
        <f>Sect61979[[#This Row],[ECSE]]</f>
        <v>36120.077251184834</v>
      </c>
      <c r="O183" s="27">
        <f>Sect61979[[#This Row],[Gross Total]]-SUM(Sect61979[[#This Row],[Regional Award sent to State Programs]:[ECSE sent to State Programs]])</f>
        <v>9715.0552606635101</v>
      </c>
    </row>
    <row r="184" spans="1:15" ht="13" x14ac:dyDescent="0.3">
      <c r="A184" s="25">
        <v>2197</v>
      </c>
      <c r="B184" t="s">
        <v>133</v>
      </c>
      <c r="C184" s="21">
        <v>4185.1287499999999</v>
      </c>
      <c r="D184" s="21">
        <v>760.9325</v>
      </c>
      <c r="E184" s="21">
        <v>0</v>
      </c>
      <c r="F184" s="21">
        <v>0</v>
      </c>
      <c r="G184" s="21">
        <v>0</v>
      </c>
      <c r="H184" s="21">
        <v>7228.8587500000003</v>
      </c>
      <c r="I184" s="21">
        <f>SUM(Sect61979[[#This Row],[District]:[ECSE]])</f>
        <v>12174.92</v>
      </c>
      <c r="J184" s="21">
        <v>760.9325</v>
      </c>
      <c r="K184" s="21">
        <v>0</v>
      </c>
      <c r="L184" s="21">
        <v>0</v>
      </c>
      <c r="M184" s="21">
        <f>Sect61979[[#This Row],[Hospital]]</f>
        <v>0</v>
      </c>
      <c r="N184" s="21">
        <f>Sect61979[[#This Row],[ECSE]]</f>
        <v>7228.8587500000003</v>
      </c>
      <c r="O184" s="27">
        <f>Sect61979[[#This Row],[Gross Total]]-SUM(Sect61979[[#This Row],[Regional Award sent to State Programs]:[ECSE sent to State Programs]])</f>
        <v>4185.1287499999999</v>
      </c>
    </row>
    <row r="185" spans="1:15" ht="13" x14ac:dyDescent="0.3">
      <c r="A185" s="24">
        <v>2222</v>
      </c>
      <c r="B185" t="s">
        <v>149</v>
      </c>
      <c r="C185" s="21">
        <v>0</v>
      </c>
      <c r="D185" s="21">
        <v>0</v>
      </c>
      <c r="E185" s="21">
        <v>0</v>
      </c>
      <c r="F185" s="21">
        <v>0</v>
      </c>
      <c r="G185" s="21">
        <v>0</v>
      </c>
      <c r="H185" s="21">
        <v>0</v>
      </c>
      <c r="I185" s="21">
        <f>SUM(Sect61979[[#This Row],[District]:[ECSE]])</f>
        <v>0</v>
      </c>
      <c r="J185" s="21">
        <v>0</v>
      </c>
      <c r="K185" s="21">
        <v>0</v>
      </c>
      <c r="L185" s="21">
        <v>0</v>
      </c>
      <c r="M185" s="21">
        <f>Sect61979[[#This Row],[Hospital]]</f>
        <v>0</v>
      </c>
      <c r="N185" s="21">
        <f>Sect61979[[#This Row],[ECSE]]</f>
        <v>0</v>
      </c>
      <c r="O185" s="27">
        <f>Sect61979[[#This Row],[Gross Total]]-SUM(Sect61979[[#This Row],[Regional Award sent to State Programs]:[ECSE sent to State Programs]])</f>
        <v>0</v>
      </c>
    </row>
    <row r="186" spans="1:15" ht="13" x14ac:dyDescent="0.3">
      <c r="A186" s="25">
        <v>2210</v>
      </c>
      <c r="B186" t="s">
        <v>230</v>
      </c>
      <c r="C186" s="21">
        <v>4.3</v>
      </c>
      <c r="D186" s="21">
        <v>0</v>
      </c>
      <c r="E186" s="21">
        <v>0</v>
      </c>
      <c r="F186" s="21">
        <v>0</v>
      </c>
      <c r="G186" s="21">
        <v>0</v>
      </c>
      <c r="H186" s="21">
        <v>0</v>
      </c>
      <c r="I186" s="21">
        <f>SUM(Sect61979[[#This Row],[District]:[ECSE]])</f>
        <v>4.3</v>
      </c>
      <c r="J186" s="21">
        <v>0</v>
      </c>
      <c r="K186" s="21">
        <v>0</v>
      </c>
      <c r="L186" s="21">
        <v>0</v>
      </c>
      <c r="M186" s="21">
        <f>Sect61979[[#This Row],[Hospital]]</f>
        <v>0</v>
      </c>
      <c r="N186" s="21">
        <f>Sect61979[[#This Row],[ECSE]]</f>
        <v>0</v>
      </c>
      <c r="O186" s="27">
        <f>Sect61979[[#This Row],[Gross Total]]-SUM(Sect61979[[#This Row],[Regional Award sent to State Programs]:[ECSE sent to State Programs]])</f>
        <v>4.3</v>
      </c>
    </row>
    <row r="187" spans="1:15" ht="13" x14ac:dyDescent="0.3">
      <c r="A187" s="24">
        <v>2204</v>
      </c>
      <c r="B187" t="s">
        <v>231</v>
      </c>
      <c r="C187" s="21">
        <v>1056.0955882352941</v>
      </c>
      <c r="D187" s="21">
        <v>211.21911764705882</v>
      </c>
      <c r="E187" s="21">
        <v>0</v>
      </c>
      <c r="F187" s="21">
        <v>0</v>
      </c>
      <c r="G187" s="21">
        <v>0</v>
      </c>
      <c r="H187" s="21">
        <v>5914.1352941176465</v>
      </c>
      <c r="I187" s="21">
        <f>SUM(Sect61979[[#This Row],[District]:[ECSE]])</f>
        <v>7181.4499999999989</v>
      </c>
      <c r="J187" s="21">
        <v>211.21911764705882</v>
      </c>
      <c r="K187" s="21">
        <v>0</v>
      </c>
      <c r="L187" s="21">
        <v>0</v>
      </c>
      <c r="M187" s="21">
        <f>Sect61979[[#This Row],[Hospital]]</f>
        <v>0</v>
      </c>
      <c r="N187" s="21">
        <f>Sect61979[[#This Row],[ECSE]]</f>
        <v>5914.1352941176465</v>
      </c>
      <c r="O187" s="27">
        <f>Sect61979[[#This Row],[Gross Total]]-SUM(Sect61979[[#This Row],[Regional Award sent to State Programs]:[ECSE sent to State Programs]])</f>
        <v>1056.0955882352937</v>
      </c>
    </row>
    <row r="188" spans="1:15" ht="13" x14ac:dyDescent="0.3">
      <c r="A188" s="25">
        <v>2213</v>
      </c>
      <c r="B188" t="s">
        <v>141</v>
      </c>
      <c r="C188" s="21">
        <v>133.26166666666666</v>
      </c>
      <c r="D188" s="21">
        <v>0</v>
      </c>
      <c r="E188" s="21">
        <v>0</v>
      </c>
      <c r="F188" s="21">
        <v>0</v>
      </c>
      <c r="G188" s="21">
        <v>0</v>
      </c>
      <c r="H188" s="21">
        <v>666.30833333333339</v>
      </c>
      <c r="I188" s="21">
        <f>SUM(Sect61979[[#This Row],[District]:[ECSE]])</f>
        <v>799.57</v>
      </c>
      <c r="J188" s="21">
        <v>0</v>
      </c>
      <c r="K188" s="21">
        <v>0</v>
      </c>
      <c r="L188" s="21">
        <v>0</v>
      </c>
      <c r="M188" s="21">
        <f>Sect61979[[#This Row],[Hospital]]</f>
        <v>0</v>
      </c>
      <c r="N188" s="21">
        <f>Sect61979[[#This Row],[ECSE]]</f>
        <v>666.30833333333339</v>
      </c>
      <c r="O188" s="27">
        <f>Sect61979[[#This Row],[Gross Total]]-SUM(Sect61979[[#This Row],[Regional Award sent to State Programs]:[ECSE sent to State Programs]])</f>
        <v>133.26166666666666</v>
      </c>
    </row>
    <row r="189" spans="1:15" ht="13" x14ac:dyDescent="0.3">
      <c r="A189" s="24">
        <v>2116</v>
      </c>
      <c r="B189" t="s">
        <v>109</v>
      </c>
      <c r="C189" s="21">
        <v>739.94444444444457</v>
      </c>
      <c r="D189" s="21">
        <v>0</v>
      </c>
      <c r="E189" s="21">
        <v>0</v>
      </c>
      <c r="F189" s="21">
        <v>0</v>
      </c>
      <c r="G189" s="21">
        <v>0</v>
      </c>
      <c r="H189" s="21">
        <v>1923.8555555555556</v>
      </c>
      <c r="I189" s="21">
        <f>SUM(Sect61979[[#This Row],[District]:[ECSE]])</f>
        <v>2663.8</v>
      </c>
      <c r="J189" s="21">
        <v>0</v>
      </c>
      <c r="K189" s="21">
        <v>0</v>
      </c>
      <c r="L189" s="21">
        <v>0</v>
      </c>
      <c r="M189" s="21">
        <f>Sect61979[[#This Row],[Hospital]]</f>
        <v>0</v>
      </c>
      <c r="N189" s="21">
        <f>Sect61979[[#This Row],[ECSE]]</f>
        <v>1923.8555555555556</v>
      </c>
      <c r="O189" s="27">
        <f>Sect61979[[#This Row],[Gross Total]]-SUM(Sect61979[[#This Row],[Regional Award sent to State Programs]:[ECSE sent to State Programs]])</f>
        <v>739.94444444444457</v>
      </c>
    </row>
    <row r="190" spans="1:15" ht="13" x14ac:dyDescent="0.3">
      <c r="A190" s="25">
        <v>1947</v>
      </c>
      <c r="B190" t="s">
        <v>22</v>
      </c>
      <c r="C190" s="21">
        <v>2543.7511111111107</v>
      </c>
      <c r="D190" s="21">
        <v>0</v>
      </c>
      <c r="E190" s="21">
        <v>0</v>
      </c>
      <c r="F190" s="21">
        <v>0</v>
      </c>
      <c r="G190" s="21">
        <v>0</v>
      </c>
      <c r="H190" s="21">
        <v>3179.6888888888889</v>
      </c>
      <c r="I190" s="21">
        <f>SUM(Sect61979[[#This Row],[District]:[ECSE]])</f>
        <v>5723.44</v>
      </c>
      <c r="J190" s="21">
        <v>0</v>
      </c>
      <c r="K190" s="21">
        <v>0</v>
      </c>
      <c r="L190" s="21">
        <v>0</v>
      </c>
      <c r="M190" s="21">
        <f>Sect61979[[#This Row],[Hospital]]</f>
        <v>0</v>
      </c>
      <c r="N190" s="21">
        <f>Sect61979[[#This Row],[ECSE]]</f>
        <v>3179.6888888888889</v>
      </c>
      <c r="O190" s="27">
        <f>Sect61979[[#This Row],[Gross Total]]-SUM(Sect61979[[#This Row],[Regional Award sent to State Programs]:[ECSE sent to State Programs]])</f>
        <v>2543.7511111111107</v>
      </c>
    </row>
    <row r="191" spans="1:15" ht="13" x14ac:dyDescent="0.3">
      <c r="A191" s="24">
        <v>2220</v>
      </c>
      <c r="B191" t="s">
        <v>147</v>
      </c>
      <c r="C191" s="21">
        <v>1010.6355555555555</v>
      </c>
      <c r="D191" s="21">
        <v>0</v>
      </c>
      <c r="E191" s="21">
        <v>0</v>
      </c>
      <c r="F191" s="21">
        <v>0</v>
      </c>
      <c r="G191" s="21">
        <v>0</v>
      </c>
      <c r="H191" s="21">
        <v>1263.2944444444445</v>
      </c>
      <c r="I191" s="21">
        <f>SUM(Sect61979[[#This Row],[District]:[ECSE]])</f>
        <v>2273.9299999999998</v>
      </c>
      <c r="J191" s="21">
        <v>0</v>
      </c>
      <c r="K191" s="21">
        <v>0</v>
      </c>
      <c r="L191" s="21">
        <v>0</v>
      </c>
      <c r="M191" s="21">
        <f>Sect61979[[#This Row],[Hospital]]</f>
        <v>0</v>
      </c>
      <c r="N191" s="21">
        <f>Sect61979[[#This Row],[ECSE]]</f>
        <v>1263.2944444444445</v>
      </c>
      <c r="O191" s="27">
        <f>Sect61979[[#This Row],[Gross Total]]-SUM(Sect61979[[#This Row],[Regional Award sent to State Programs]:[ECSE sent to State Programs]])</f>
        <v>1010.6355555555554</v>
      </c>
    </row>
    <row r="192" spans="1:15" ht="13" x14ac:dyDescent="0.3">
      <c r="A192" s="25">
        <v>1936</v>
      </c>
      <c r="B192" t="s">
        <v>232</v>
      </c>
      <c r="C192" s="21">
        <v>1480.155</v>
      </c>
      <c r="D192" s="21">
        <v>0</v>
      </c>
      <c r="E192" s="21">
        <v>0</v>
      </c>
      <c r="F192" s="21">
        <v>0</v>
      </c>
      <c r="G192" s="21">
        <v>0</v>
      </c>
      <c r="H192" s="21">
        <v>4440.4650000000001</v>
      </c>
      <c r="I192" s="21">
        <f>SUM(Sect61979[[#This Row],[District]:[ECSE]])</f>
        <v>5920.62</v>
      </c>
      <c r="J192" s="21">
        <v>0</v>
      </c>
      <c r="K192" s="21">
        <v>0</v>
      </c>
      <c r="L192" s="21">
        <v>0</v>
      </c>
      <c r="M192" s="21">
        <f>Sect61979[[#This Row],[Hospital]]</f>
        <v>0</v>
      </c>
      <c r="N192" s="21">
        <f>Sect61979[[#This Row],[ECSE]]</f>
        <v>4440.4650000000001</v>
      </c>
      <c r="O192" s="27">
        <f>Sect61979[[#This Row],[Gross Total]]-SUM(Sect61979[[#This Row],[Regional Award sent to State Programs]:[ECSE sent to State Programs]])</f>
        <v>1480.1549999999997</v>
      </c>
    </row>
    <row r="193" spans="1:15" ht="13" x14ac:dyDescent="0.3">
      <c r="A193" s="24">
        <v>1922</v>
      </c>
      <c r="B193" t="s">
        <v>233</v>
      </c>
      <c r="C193" s="21">
        <v>9869.6124999999993</v>
      </c>
      <c r="D193" s="21">
        <v>2302.9095833333336</v>
      </c>
      <c r="E193" s="21">
        <v>0</v>
      </c>
      <c r="F193" s="21">
        <v>0</v>
      </c>
      <c r="G193" s="21">
        <v>0</v>
      </c>
      <c r="H193" s="21">
        <v>19410.237916666665</v>
      </c>
      <c r="I193" s="21">
        <f>SUM(Sect61979[[#This Row],[District]:[ECSE]])</f>
        <v>31582.76</v>
      </c>
      <c r="J193" s="21">
        <v>2302.9095833333336</v>
      </c>
      <c r="K193" s="21">
        <v>0</v>
      </c>
      <c r="L193" s="21">
        <v>0</v>
      </c>
      <c r="M193" s="21">
        <f>Sect61979[[#This Row],[Hospital]]</f>
        <v>0</v>
      </c>
      <c r="N193" s="21">
        <f>Sect61979[[#This Row],[ECSE]]</f>
        <v>19410.237916666665</v>
      </c>
      <c r="O193" s="27">
        <f>Sect61979[[#This Row],[Gross Total]]-SUM(Sect61979[[#This Row],[Regional Award sent to State Programs]:[ECSE sent to State Programs]])</f>
        <v>9869.6124999999993</v>
      </c>
    </row>
    <row r="194" spans="1:15" ht="13" x14ac:dyDescent="0.3">
      <c r="A194" s="25">
        <v>2255</v>
      </c>
      <c r="B194" t="s">
        <v>164</v>
      </c>
      <c r="C194" s="21">
        <v>2714.2830769230764</v>
      </c>
      <c r="D194" s="21">
        <v>3392.8538461538456</v>
      </c>
      <c r="E194" s="21">
        <v>0</v>
      </c>
      <c r="F194" s="21">
        <v>0</v>
      </c>
      <c r="G194" s="21">
        <v>0</v>
      </c>
      <c r="H194" s="21">
        <v>2714.2830769230764</v>
      </c>
      <c r="I194" s="21">
        <f>SUM(Sect61979[[#This Row],[District]:[ECSE]])</f>
        <v>8821.4199999999983</v>
      </c>
      <c r="J194" s="21">
        <v>3392.8538461538456</v>
      </c>
      <c r="K194" s="21">
        <v>0</v>
      </c>
      <c r="L194" s="21">
        <v>0</v>
      </c>
      <c r="M194" s="21">
        <f>Sect61979[[#This Row],[Hospital]]</f>
        <v>0</v>
      </c>
      <c r="N194" s="21">
        <f>Sect61979[[#This Row],[ECSE]]</f>
        <v>2714.2830769230764</v>
      </c>
      <c r="O194" s="27">
        <f>Sect61979[[#This Row],[Gross Total]]-SUM(Sect61979[[#This Row],[Regional Award sent to State Programs]:[ECSE sent to State Programs]])</f>
        <v>2714.2830769230768</v>
      </c>
    </row>
    <row r="195" spans="1:15" ht="13" x14ac:dyDescent="0.3">
      <c r="A195" s="24">
        <v>2002</v>
      </c>
      <c r="B195" t="s">
        <v>42</v>
      </c>
      <c r="C195" s="21">
        <v>3888.6205128205124</v>
      </c>
      <c r="D195" s="21">
        <v>777.72410256410251</v>
      </c>
      <c r="E195" s="21">
        <v>0</v>
      </c>
      <c r="F195" s="21">
        <v>0</v>
      </c>
      <c r="G195" s="21">
        <v>0</v>
      </c>
      <c r="H195" s="21">
        <v>10499.275384615383</v>
      </c>
      <c r="I195" s="21">
        <f>SUM(Sect61979[[#This Row],[District]:[ECSE]])</f>
        <v>15165.619999999999</v>
      </c>
      <c r="J195" s="21">
        <v>777.72410256410251</v>
      </c>
      <c r="K195" s="21">
        <v>0</v>
      </c>
      <c r="L195" s="21">
        <v>0</v>
      </c>
      <c r="M195" s="21">
        <f>Sect61979[[#This Row],[Hospital]]</f>
        <v>0</v>
      </c>
      <c r="N195" s="21">
        <f>Sect61979[[#This Row],[ECSE]]</f>
        <v>10499.275384615383</v>
      </c>
      <c r="O195" s="27">
        <f>Sect61979[[#This Row],[Gross Total]]-SUM(Sect61979[[#This Row],[Regional Award sent to State Programs]:[ECSE sent to State Programs]])</f>
        <v>3888.6205128205129</v>
      </c>
    </row>
    <row r="196" spans="1:15" ht="13" x14ac:dyDescent="0.3">
      <c r="A196" s="25">
        <v>2146</v>
      </c>
      <c r="B196" t="s">
        <v>119</v>
      </c>
      <c r="C196" s="21">
        <v>3831.4985333333334</v>
      </c>
      <c r="D196" s="21">
        <v>1803.0581333333337</v>
      </c>
      <c r="E196" s="21">
        <v>0</v>
      </c>
      <c r="F196" s="21">
        <v>0</v>
      </c>
      <c r="G196" s="21">
        <v>0</v>
      </c>
      <c r="H196" s="21">
        <v>11269.113333333335</v>
      </c>
      <c r="I196" s="21">
        <f>SUM(Sect61979[[#This Row],[District]:[ECSE]])</f>
        <v>16903.670000000002</v>
      </c>
      <c r="J196" s="21">
        <v>1803.0581333333337</v>
      </c>
      <c r="K196" s="21">
        <v>0</v>
      </c>
      <c r="L196" s="21">
        <v>0</v>
      </c>
      <c r="M196" s="21">
        <f>Sect61979[[#This Row],[Hospital]]</f>
        <v>0</v>
      </c>
      <c r="N196" s="21">
        <f>Sect61979[[#This Row],[ECSE]]</f>
        <v>11269.113333333335</v>
      </c>
      <c r="O196" s="27">
        <f>Sect61979[[#This Row],[Gross Total]]-SUM(Sect61979[[#This Row],[Regional Award sent to State Programs]:[ECSE sent to State Programs]])</f>
        <v>3831.4985333333334</v>
      </c>
    </row>
    <row r="197" spans="1:15" ht="13" x14ac:dyDescent="0.3">
      <c r="A197" s="24">
        <v>2251</v>
      </c>
      <c r="B197" t="s">
        <v>234</v>
      </c>
      <c r="C197" s="21">
        <v>3699.1791666666668</v>
      </c>
      <c r="D197" s="21">
        <v>528.45416666666665</v>
      </c>
      <c r="E197" s="21">
        <v>0</v>
      </c>
      <c r="F197" s="21">
        <v>0</v>
      </c>
      <c r="G197" s="21">
        <v>0</v>
      </c>
      <c r="H197" s="21">
        <v>2113.8166666666666</v>
      </c>
      <c r="I197" s="21">
        <f>SUM(Sect61979[[#This Row],[District]:[ECSE]])</f>
        <v>6341.45</v>
      </c>
      <c r="J197" s="21">
        <v>528.45416666666665</v>
      </c>
      <c r="K197" s="21">
        <v>0</v>
      </c>
      <c r="L197" s="21">
        <v>0</v>
      </c>
      <c r="M197" s="21">
        <f>Sect61979[[#This Row],[Hospital]]</f>
        <v>0</v>
      </c>
      <c r="N197" s="21">
        <f>Sect61979[[#This Row],[ECSE]]</f>
        <v>2113.8166666666666</v>
      </c>
      <c r="O197" s="27">
        <f>Sect61979[[#This Row],[Gross Total]]-SUM(Sect61979[[#This Row],[Regional Award sent to State Programs]:[ECSE sent to State Programs]])</f>
        <v>3699.1791666666668</v>
      </c>
    </row>
    <row r="198" spans="1:15" ht="13" x14ac:dyDescent="0.3">
      <c r="A198" s="25">
        <v>1997</v>
      </c>
      <c r="B198" t="s">
        <v>37</v>
      </c>
      <c r="C198" s="21">
        <v>638.91</v>
      </c>
      <c r="D198" s="21">
        <v>0</v>
      </c>
      <c r="E198" s="21">
        <v>0</v>
      </c>
      <c r="F198" s="21">
        <v>0</v>
      </c>
      <c r="G198" s="21">
        <v>0</v>
      </c>
      <c r="H198" s="21">
        <v>1916.73</v>
      </c>
      <c r="I198" s="21">
        <f>SUM(Sect61979[[#This Row],[District]:[ECSE]])</f>
        <v>2555.64</v>
      </c>
      <c r="J198" s="21">
        <v>0</v>
      </c>
      <c r="K198" s="21">
        <v>0</v>
      </c>
      <c r="L198" s="21">
        <v>0</v>
      </c>
      <c r="M198" s="21">
        <f>Sect61979[[#This Row],[Hospital]]</f>
        <v>0</v>
      </c>
      <c r="N198" s="21">
        <f>Sect61979[[#This Row],[ECSE]]</f>
        <v>1916.73</v>
      </c>
      <c r="O198" s="27">
        <f>Sect61979[[#This Row],[Gross Total]]-SUM(Sect61979[[#This Row],[Regional Award sent to State Programs]:[ECSE sent to State Programs]])</f>
        <v>638.90999999999985</v>
      </c>
    </row>
    <row r="199" spans="1:15" ht="13" x14ac:dyDescent="0.3">
      <c r="A199" s="24">
        <v>3476</v>
      </c>
      <c r="B199" t="s">
        <v>235</v>
      </c>
      <c r="C199" s="21">
        <v>0</v>
      </c>
      <c r="D199" s="21">
        <v>0</v>
      </c>
      <c r="E199" s="21">
        <v>0</v>
      </c>
      <c r="F199" s="21">
        <v>0</v>
      </c>
      <c r="G199" s="21">
        <v>0</v>
      </c>
      <c r="H199" s="21">
        <v>0</v>
      </c>
      <c r="I199" s="21">
        <f>SUM(Sect61979[[#This Row],[District]:[ECSE]])</f>
        <v>0</v>
      </c>
      <c r="J199" s="21">
        <v>0</v>
      </c>
      <c r="K199" s="21">
        <v>0</v>
      </c>
      <c r="L199" s="21">
        <v>0</v>
      </c>
      <c r="M199" s="21">
        <f>Sect61979[[#This Row],[Hospital]]</f>
        <v>0</v>
      </c>
      <c r="N199" s="21">
        <f>Sect61979[[#This Row],[ECSE]]</f>
        <v>0</v>
      </c>
      <c r="O199" s="27">
        <f>Sect61979[[#This Row],[Gross Total]]-SUM(Sect61979[[#This Row],[Regional Award sent to State Programs]:[ECSE sent to State Programs]])</f>
        <v>0</v>
      </c>
    </row>
    <row r="200" spans="1:15" ht="13" x14ac:dyDescent="0.3">
      <c r="A200" s="25">
        <v>3477</v>
      </c>
      <c r="B200" t="s">
        <v>236</v>
      </c>
      <c r="C200" s="21">
        <v>0</v>
      </c>
      <c r="D200" s="21">
        <v>0</v>
      </c>
      <c r="E200" s="21">
        <v>0</v>
      </c>
      <c r="F200" s="21">
        <v>0</v>
      </c>
      <c r="G200" s="21">
        <v>0</v>
      </c>
      <c r="H200" s="21">
        <v>0</v>
      </c>
      <c r="I200" s="21">
        <f>SUM(Sect61979[[#This Row],[District]:[ECSE]])</f>
        <v>0</v>
      </c>
      <c r="J200" s="21">
        <v>0</v>
      </c>
      <c r="K200" s="21">
        <v>0</v>
      </c>
      <c r="L200" s="21">
        <v>0</v>
      </c>
      <c r="M200" s="21">
        <f>Sect61979[[#This Row],[Hospital]]</f>
        <v>0</v>
      </c>
      <c r="N200" s="21">
        <f>Sect61979[[#This Row],[ECSE]]</f>
        <v>0</v>
      </c>
      <c r="O200" s="27">
        <f>Sect61979[[#This Row],[Gross Total]]-SUM(Sect61979[[#This Row],[Regional Award sent to State Programs]:[ECSE sent to State Programs]])</f>
        <v>0</v>
      </c>
    </row>
    <row r="201" spans="1:15" ht="13" x14ac:dyDescent="0.3">
      <c r="A201" s="24">
        <v>2332</v>
      </c>
      <c r="B201" t="s">
        <v>237</v>
      </c>
      <c r="C201" s="21">
        <v>0</v>
      </c>
      <c r="D201" s="21">
        <v>0</v>
      </c>
      <c r="E201" s="21">
        <v>0</v>
      </c>
      <c r="F201" s="21">
        <v>0</v>
      </c>
      <c r="G201" s="21">
        <v>0</v>
      </c>
      <c r="H201" s="21">
        <v>0</v>
      </c>
      <c r="I201" s="21">
        <f>SUM(Sect61979[[#This Row],[District]:[ECSE]])</f>
        <v>0</v>
      </c>
      <c r="J201" s="21">
        <v>0</v>
      </c>
      <c r="K201" s="21">
        <v>0</v>
      </c>
      <c r="L201" s="21">
        <v>0</v>
      </c>
      <c r="M201" s="21">
        <f>Sect61979[[#This Row],[Hospital]]</f>
        <v>0</v>
      </c>
      <c r="N201" s="21">
        <f>Sect61979[[#This Row],[ECSE]]</f>
        <v>0</v>
      </c>
      <c r="O201" s="27">
        <f>Sect61979[[#This Row],[Gross Total]]-SUM(Sect61979[[#This Row],[Regional Award sent to State Programs]:[ECSE sent to State Programs]])</f>
        <v>0</v>
      </c>
    </row>
    <row r="202" spans="1:15" ht="13" x14ac:dyDescent="0.3">
      <c r="A202" s="25">
        <v>5269</v>
      </c>
      <c r="B202" t="s">
        <v>182</v>
      </c>
      <c r="C202" s="21">
        <v>0</v>
      </c>
      <c r="D202" s="21">
        <v>0</v>
      </c>
      <c r="E202" s="21">
        <v>0</v>
      </c>
      <c r="F202" s="21">
        <v>0</v>
      </c>
      <c r="G202" s="21">
        <v>0</v>
      </c>
      <c r="H202" s="21">
        <v>0</v>
      </c>
      <c r="I202" s="21">
        <f>SUM(Sect61979[[#This Row],[District]:[ECSE]])</f>
        <v>0</v>
      </c>
      <c r="J202" s="21">
        <v>0</v>
      </c>
      <c r="K202" s="21">
        <v>0</v>
      </c>
      <c r="L202" s="21">
        <v>0</v>
      </c>
      <c r="M202" s="21">
        <f>Sect61979[[#This Row],[Hospital]]</f>
        <v>0</v>
      </c>
      <c r="N202" s="21">
        <f>Sect61979[[#This Row],[ECSE]]</f>
        <v>0</v>
      </c>
      <c r="O202" s="27">
        <f>Sect61979[[#This Row],[Gross Total]]-SUM(Sect61979[[#This Row],[Regional Award sent to State Programs]:[ECSE sent to State Programs]])</f>
        <v>0</v>
      </c>
    </row>
    <row r="203" spans="1:15" s="2" customFormat="1" ht="13" x14ac:dyDescent="0.3">
      <c r="B203" t="s">
        <v>184</v>
      </c>
      <c r="C203" s="20">
        <f>SUBTOTAL(109,Sect61979[District])</f>
        <v>890014.50362563145</v>
      </c>
      <c r="D203" s="20">
        <f>SUBTOTAL(109,Sect61979[Regional])</f>
        <v>182441.10076912257</v>
      </c>
      <c r="E203" s="20">
        <f>SUBTOTAL(109,Sect61979[OSD])</f>
        <v>0</v>
      </c>
      <c r="F203" s="20">
        <f>SUBTOTAL(109,Sect61979[LTCT])</f>
        <v>0</v>
      </c>
      <c r="G203" s="20">
        <f>SUBTOTAL(109,Sect61979[Hospital])</f>
        <v>0</v>
      </c>
      <c r="H203" s="20">
        <f>SUBTOTAL(109,Sect61979[ECSE])</f>
        <v>2103843.5156052462</v>
      </c>
      <c r="I203" s="20">
        <f>SUBTOTAL(109,Sect61979[Gross Total])</f>
        <v>3176299.1200000006</v>
      </c>
      <c r="J203" s="20">
        <f>SUBTOTAL(109,Sect61979[Regional Award sent to State Programs])</f>
        <v>182441.10076912257</v>
      </c>
      <c r="K203" s="20">
        <f>SUBTOTAL(109,Sect61979[OSD Award sent to State Program])</f>
        <v>0</v>
      </c>
      <c r="L203" s="20">
        <f>SUBTOTAL(109,Sect61979[LTCT sent to State Programs])</f>
        <v>0</v>
      </c>
      <c r="M203" s="20">
        <f>SUBTOTAL(109,Sect61979[Hospital sent to State Programs])</f>
        <v>0</v>
      </c>
      <c r="N203" s="20">
        <f>SUBTOTAL(109,Sect61979[ECSE sent to State Programs])</f>
        <v>2103843.5156052462</v>
      </c>
      <c r="O203" s="28">
        <f>SUBTOTAL(109,Sect61979[Gross Total])</f>
        <v>3176299.1200000006</v>
      </c>
    </row>
    <row r="204" spans="1:15" ht="13" hidden="1" x14ac:dyDescent="0.3">
      <c r="B204" s="2"/>
      <c r="C204" s="5"/>
      <c r="D204" s="5"/>
      <c r="E204" s="5"/>
      <c r="F204" s="5"/>
      <c r="G204" s="5"/>
      <c r="H204" s="5"/>
      <c r="I204" s="5"/>
      <c r="J204" s="5"/>
      <c r="K204" s="5"/>
      <c r="L204" s="5"/>
      <c r="M204" s="5"/>
      <c r="N204" s="5"/>
    </row>
  </sheetData>
  <sheetProtection sort="0" autoFilter="0"/>
  <phoneticPr fontId="9" type="noConversion"/>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G10"/>
  <sheetViews>
    <sheetView workbookViewId="0">
      <selection activeCell="B2" sqref="B2"/>
    </sheetView>
  </sheetViews>
  <sheetFormatPr defaultColWidth="0" defaultRowHeight="13" zeroHeight="1" x14ac:dyDescent="0.3"/>
  <cols>
    <col min="1" max="1" width="33" bestFit="1" customWidth="1"/>
    <col min="2" max="3" width="21.09765625" bestFit="1" customWidth="1"/>
    <col min="4" max="4" width="16.09765625" customWidth="1"/>
    <col min="5" max="5" width="9.296875" customWidth="1"/>
    <col min="6" max="7" width="0" hidden="1" customWidth="1"/>
    <col min="8" max="16384" width="7.296875" hidden="1"/>
  </cols>
  <sheetData>
    <row r="1" spans="1:4" x14ac:dyDescent="0.3">
      <c r="A1" t="s">
        <v>180</v>
      </c>
      <c r="B1" s="6" t="s">
        <v>243</v>
      </c>
      <c r="C1" s="6" t="s">
        <v>244</v>
      </c>
      <c r="D1" s="6" t="s">
        <v>184</v>
      </c>
    </row>
    <row r="2" spans="1:4" x14ac:dyDescent="0.3">
      <c r="A2" t="s">
        <v>169</v>
      </c>
      <c r="B2" s="21">
        <f>SUM(Sect6116[[#Totals],[Regional]])</f>
        <v>21282850.546752155</v>
      </c>
      <c r="C2" s="21">
        <f>Sect61979[[#Totals],[Regional]]</f>
        <v>182441.10076912257</v>
      </c>
      <c r="D2" s="20">
        <f>SUM(Programs[[#This Row],[Section 611 Regular]:[Section 619 Regular]])</f>
        <v>21465291.647521276</v>
      </c>
    </row>
    <row r="3" spans="1:4" x14ac:dyDescent="0.3">
      <c r="A3" t="s">
        <v>179</v>
      </c>
      <c r="B3" s="21">
        <f>Sect6116[[#Totals],[OSD]]</f>
        <v>146514.9411468289</v>
      </c>
      <c r="C3" s="21">
        <f>Sect61979[[#Totals],[OSD]]</f>
        <v>0</v>
      </c>
      <c r="D3" s="20">
        <f>SUM(Programs[[#This Row],[Section 611 Regular]:[Section 619 Regular]])</f>
        <v>146514.9411468289</v>
      </c>
    </row>
    <row r="4" spans="1:4" x14ac:dyDescent="0.3">
      <c r="A4" t="s">
        <v>181</v>
      </c>
      <c r="B4" s="21">
        <f>Sect6116[[#Totals],[LTCT]]</f>
        <v>356957.23319376272</v>
      </c>
      <c r="C4" s="21">
        <f>Sect61979[[#Totals],[LTCT]]</f>
        <v>0</v>
      </c>
      <c r="D4" s="20">
        <f>SUM(Programs[[#This Row],[Section 611 Regular]:[Section 619 Regular]])</f>
        <v>356957.23319376272</v>
      </c>
    </row>
    <row r="5" spans="1:4" x14ac:dyDescent="0.3">
      <c r="A5" t="s">
        <v>172</v>
      </c>
      <c r="B5" s="21">
        <f>Sect6116[[#Totals],[Hospital]]</f>
        <v>9317.6465974006678</v>
      </c>
      <c r="C5" s="21">
        <f>Sect61979[[#Totals],[Hospital]]</f>
        <v>0</v>
      </c>
      <c r="D5" s="20">
        <f>SUM(Programs[[#This Row],[Section 611 Regular]:[Section 619 Regular]])</f>
        <v>9317.6465974006678</v>
      </c>
    </row>
    <row r="6" spans="1:4" x14ac:dyDescent="0.3">
      <c r="A6" t="s">
        <v>182</v>
      </c>
      <c r="B6" s="21">
        <f>'Section 611 Awards'!C202</f>
        <v>17398.533492257302</v>
      </c>
      <c r="C6" s="21">
        <f>'Section 619 Awards'!C202</f>
        <v>0</v>
      </c>
      <c r="D6" s="20">
        <f>SUM(Programs[[#This Row],[Section 611 Regular]:[Section 619 Regular]])</f>
        <v>17398.533492257302</v>
      </c>
    </row>
    <row r="7" spans="1:4" x14ac:dyDescent="0.3">
      <c r="A7" t="s">
        <v>173</v>
      </c>
      <c r="B7" s="21">
        <f>Sect6116[[#Totals],[ECSE]]</f>
        <v>10521785.141077355</v>
      </c>
      <c r="C7" s="21">
        <f>Sect61979[[#Totals],[ECSE]]</f>
        <v>2103843.5156052462</v>
      </c>
      <c r="D7" s="20">
        <f>SUM(Programs[[#This Row],[Section 611 Regular]:[Section 619 Regular]])</f>
        <v>12625628.656682601</v>
      </c>
    </row>
    <row r="8" spans="1:4" x14ac:dyDescent="0.3">
      <c r="A8" t="s">
        <v>174</v>
      </c>
      <c r="B8" s="21">
        <f>Sect6116[[#Totals],[District]]</f>
        <v>108369473.59123251</v>
      </c>
      <c r="C8" s="21">
        <f>Sect61979[[#Totals],[District]]</f>
        <v>890014.50362563145</v>
      </c>
      <c r="D8" s="20">
        <f>SUM(Programs[[#This Row],[Section 611 Regular]:[Section 619 Regular]])</f>
        <v>109259488.09485814</v>
      </c>
    </row>
    <row r="9" spans="1:4" x14ac:dyDescent="0.3">
      <c r="A9" t="s">
        <v>184</v>
      </c>
      <c r="B9" s="22">
        <f>SUBTOTAL(109,Programs[Section 611 Regular])</f>
        <v>140704297.63349226</v>
      </c>
      <c r="C9" s="22">
        <f>SUBTOTAL(109,Programs[Section 619 Regular])</f>
        <v>3176299.12</v>
      </c>
      <c r="D9" s="22">
        <f>SUBTOTAL(109,Programs[Total])</f>
        <v>143880596.75349227</v>
      </c>
    </row>
    <row r="10" spans="1:4" x14ac:dyDescent="0.3">
      <c r="B10" s="3"/>
      <c r="C10" s="3"/>
      <c r="D10" s="4"/>
    </row>
  </sheetData>
  <sheetProtection sort="0" autoFilter="0"/>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54031767-dd6d-417c-ab73-583408f47564">
      <UserInfo>
        <DisplayName>RAY RaeAnn - ODE</DisplayName>
        <AccountId>48</AccountId>
        <AccountType/>
      </UserInfo>
      <UserInfo>
        <DisplayName>PELT Candace - ODE</DisplayName>
        <AccountId>25</AccountId>
        <AccountType/>
      </UserInfo>
    </SharedWithUsers>
    <PublishingExpirationDate xmlns="http://schemas.microsoft.com/sharepoint/v3" xsi:nil="true"/>
    <PublishingStartDate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CE6DA7A126F3FC40B3A9837B2983E5A7" ma:contentTypeVersion="2" ma:contentTypeDescription="Create a new document." ma:contentTypeScope="" ma:versionID="0279363fe623c9074cde9ec2ec330fcc">
  <xsd:schema xmlns:xsd="http://www.w3.org/2001/XMLSchema" xmlns:xs="http://www.w3.org/2001/XMLSchema" xmlns:p="http://schemas.microsoft.com/office/2006/metadata/properties" xmlns:ns1="http://schemas.microsoft.com/sharepoint/v3" xmlns:ns2="54031767-dd6d-417c-ab73-583408f47564" targetNamespace="http://schemas.microsoft.com/office/2006/metadata/properties" ma:root="true" ma:fieldsID="d9458e77cf9d198ba6dbaf0b974a459d" ns1:_="" ns2:_="">
    <xsd:import namespace="http://schemas.microsoft.com/sharepoint/v3"/>
    <xsd:import namespace="54031767-dd6d-417c-ab73-583408f47564"/>
    <xsd:element name="properties">
      <xsd:complexType>
        <xsd:sequence>
          <xsd:element name="documentManagement">
            <xsd:complexType>
              <xsd:all>
                <xsd:element ref="ns1:PublishingStartDate" minOccurs="0"/>
                <xsd:element ref="ns1:PublishingExpirationDate"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54031767-dd6d-417c-ab73-583408f47564"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A3B5BEF-FC36-4E83-BEB9-D92DDCA58189}">
  <ds:schemaRefs>
    <ds:schemaRef ds:uri="http://schemas.microsoft.com/office/2006/metadata/properties"/>
    <ds:schemaRef ds:uri="http://schemas.microsoft.com/sharepoint/v3"/>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54031767-dd6d-417c-ab73-583408f47564"/>
    <ds:schemaRef ds:uri="http://www.w3.org/XML/1998/namespace"/>
    <ds:schemaRef ds:uri="http://purl.org/dc/dcmitype/"/>
  </ds:schemaRefs>
</ds:datastoreItem>
</file>

<file path=customXml/itemProps2.xml><?xml version="1.0" encoding="utf-8"?>
<ds:datastoreItem xmlns:ds="http://schemas.openxmlformats.org/officeDocument/2006/customXml" ds:itemID="{0CBF2B89-D415-48E0-AF74-FB1D6EDED5FF}">
  <ds:schemaRefs>
    <ds:schemaRef ds:uri="http://schemas.microsoft.com/sharepoint/v3/contenttype/forms"/>
  </ds:schemaRefs>
</ds:datastoreItem>
</file>

<file path=customXml/itemProps3.xml><?xml version="1.0" encoding="utf-8"?>
<ds:datastoreItem xmlns:ds="http://schemas.openxmlformats.org/officeDocument/2006/customXml" ds:itemID="{BD799C19-D529-4825-85C1-6EE1630A7AF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54031767-dd6d-417c-ab73-583408f4756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Information</vt:lpstr>
      <vt:lpstr>Section 611 Awards</vt:lpstr>
      <vt:lpstr>Section 619 Awards</vt:lpstr>
      <vt:lpstr>Program Awards</vt:lpstr>
      <vt:lpstr>Information!Print_Area</vt:lpstr>
      <vt:lpstr>Information!Print_Titles</vt:lpstr>
    </vt:vector>
  </TitlesOfParts>
  <Manager/>
  <Company>Oregon Department of Education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2022-2023 IDEA Flow-Through Estimates</dc:title>
  <dc:subject/>
  <dc:creator>Oregon Department of Education</dc:creator>
  <cp:keywords>IDEA; Flow-through;</cp:keywords>
  <dc:description/>
  <cp:lastModifiedBy>TURNBULL Mariana * ODE</cp:lastModifiedBy>
  <cp:revision/>
  <cp:lastPrinted>2019-07-08T21:12:13Z</cp:lastPrinted>
  <dcterms:created xsi:type="dcterms:W3CDTF">2019-04-16T19:55:58Z</dcterms:created>
  <dcterms:modified xsi:type="dcterms:W3CDTF">2024-09-17T23:46:39Z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0x010100CE6DA7A126F3FC40B3A9837B2983E5A7</vt:lpwstr>
  </property>
  <property fmtid="{D5CDD505-2E9C-101B-9397-08002B2CF9AE}" pid="3" name="MSIP_Label_61f40bdc-19d8-4b8e-be88-e9eb9bcca8b8_Enabled">
    <vt:lpwstr>true</vt:lpwstr>
  </property>
  <property fmtid="{D5CDD505-2E9C-101B-9397-08002B2CF9AE}" pid="4" name="MSIP_Label_61f40bdc-19d8-4b8e-be88-e9eb9bcca8b8_SetDate">
    <vt:lpwstr>2023-11-02T21:10:33Z</vt:lpwstr>
  </property>
  <property fmtid="{D5CDD505-2E9C-101B-9397-08002B2CF9AE}" pid="5" name="MSIP_Label_61f40bdc-19d8-4b8e-be88-e9eb9bcca8b8_Method">
    <vt:lpwstr>Privileged</vt:lpwstr>
  </property>
  <property fmtid="{D5CDD505-2E9C-101B-9397-08002B2CF9AE}" pid="6" name="MSIP_Label_61f40bdc-19d8-4b8e-be88-e9eb9bcca8b8_Name">
    <vt:lpwstr>Level 1 - Published (Items)</vt:lpwstr>
  </property>
  <property fmtid="{D5CDD505-2E9C-101B-9397-08002B2CF9AE}" pid="7" name="MSIP_Label_61f40bdc-19d8-4b8e-be88-e9eb9bcca8b8_SiteId">
    <vt:lpwstr>b4f51418-b269-49a2-935a-fa54bf584fc8</vt:lpwstr>
  </property>
  <property fmtid="{D5CDD505-2E9C-101B-9397-08002B2CF9AE}" pid="8" name="MSIP_Label_61f40bdc-19d8-4b8e-be88-e9eb9bcca8b8_ActionId">
    <vt:lpwstr>98ea0d19-1b34-419f-b552-896512f5e242</vt:lpwstr>
  </property>
  <property fmtid="{D5CDD505-2E9C-101B-9397-08002B2CF9AE}" pid="9" name="MSIP_Label_61f40bdc-19d8-4b8e-be88-e9eb9bcca8b8_ContentBits">
    <vt:lpwstr>0</vt:lpwstr>
  </property>
</Properties>
</file>