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30" windowWidth="18195" windowHeight="12465"/>
  </bookViews>
  <sheets>
    <sheet name="Calculator" sheetId="1" r:id="rId1"/>
    <sheet name="Sheet1" sheetId="3" r:id="rId2"/>
  </sheets>
  <definedNames>
    <definedName name="_xlnm.Print_Area" localSheetId="0">Calculator!$A$1:$K$38</definedName>
  </definedNames>
  <calcPr calcId="125725"/>
</workbook>
</file>

<file path=xl/calcChain.xml><?xml version="1.0" encoding="utf-8"?>
<calcChain xmlns="http://schemas.openxmlformats.org/spreadsheetml/2006/main">
  <c r="H36" i="1"/>
  <c r="I36" s="1"/>
  <c r="H35"/>
  <c r="I35" s="1"/>
  <c r="H34"/>
  <c r="I34" s="1"/>
  <c r="H33"/>
  <c r="I33" s="1"/>
  <c r="H32"/>
  <c r="I32" s="1"/>
  <c r="H31"/>
  <c r="I31" s="1"/>
  <c r="H30"/>
  <c r="I30" s="1"/>
  <c r="H29"/>
  <c r="I29" s="1"/>
  <c r="K29" s="1"/>
  <c r="H28"/>
  <c r="I28" s="1"/>
  <c r="K28" s="1"/>
  <c r="H27"/>
  <c r="I27" s="1"/>
  <c r="H26"/>
  <c r="I26" s="1"/>
  <c r="H25"/>
  <c r="I25" s="1"/>
  <c r="K25" s="1"/>
  <c r="H24"/>
  <c r="I24" s="1"/>
  <c r="K24" s="1"/>
  <c r="H23"/>
  <c r="I23" s="1"/>
  <c r="H22"/>
  <c r="I22" s="1"/>
  <c r="K22" s="1"/>
  <c r="H21"/>
  <c r="I21" s="1"/>
  <c r="K21" s="1"/>
  <c r="H19"/>
  <c r="I19" s="1"/>
  <c r="J19" s="1"/>
  <c r="H18"/>
  <c r="I18" s="1"/>
  <c r="J18" s="1"/>
  <c r="H17"/>
  <c r="I17" s="1"/>
  <c r="H16"/>
  <c r="I16" s="1"/>
  <c r="H15"/>
  <c r="I15" s="1"/>
  <c r="J15" s="1"/>
  <c r="H14"/>
  <c r="I14" s="1"/>
  <c r="H13"/>
  <c r="I13" s="1"/>
  <c r="H12"/>
  <c r="I12" s="1"/>
  <c r="H10"/>
  <c r="I10" s="1"/>
  <c r="K10" s="1"/>
  <c r="H9"/>
  <c r="I9" s="1"/>
  <c r="J9" s="1"/>
  <c r="H8"/>
  <c r="I8" s="1"/>
  <c r="H7"/>
  <c r="I7" s="1"/>
  <c r="J7" s="1"/>
  <c r="K19" l="1"/>
  <c r="D11"/>
  <c r="H11" s="1"/>
  <c r="I11" s="1"/>
  <c r="J11" s="1"/>
  <c r="J27"/>
  <c r="K27"/>
  <c r="J23"/>
  <c r="K23"/>
  <c r="J33"/>
  <c r="K33"/>
  <c r="K26"/>
  <c r="J26"/>
  <c r="K30"/>
  <c r="J30"/>
  <c r="K34"/>
  <c r="J34"/>
  <c r="J21"/>
  <c r="J25"/>
  <c r="J29"/>
  <c r="J24"/>
  <c r="J28"/>
  <c r="K13"/>
  <c r="J13"/>
  <c r="K17"/>
  <c r="J17"/>
  <c r="J16"/>
  <c r="K16"/>
  <c r="K14"/>
  <c r="J14"/>
  <c r="K18"/>
  <c r="K15"/>
  <c r="J8"/>
  <c r="K8"/>
  <c r="K9"/>
  <c r="J10"/>
  <c r="K36"/>
  <c r="J36"/>
  <c r="J35"/>
  <c r="K35"/>
  <c r="K32"/>
  <c r="J32"/>
  <c r="K31"/>
  <c r="J31"/>
  <c r="K12"/>
  <c r="J12"/>
  <c r="J22"/>
  <c r="K7"/>
</calcChain>
</file>

<file path=xl/sharedStrings.xml><?xml version="1.0" encoding="utf-8"?>
<sst xmlns="http://schemas.openxmlformats.org/spreadsheetml/2006/main" count="79" uniqueCount="53">
  <si>
    <t>Units</t>
  </si>
  <si>
    <t>Industrial Reuse Water Quality Screening Worksheet</t>
  </si>
  <si>
    <t>for the 2501 WPCF General Permit for industrial reuse water</t>
  </si>
  <si>
    <t>Parameter</t>
  </si>
  <si>
    <t>Concentration</t>
  </si>
  <si>
    <t>BOD5</t>
  </si>
  <si>
    <t>TDS:EC ratio</t>
  </si>
  <si>
    <t>Oil &amp; grease</t>
  </si>
  <si>
    <t>Total coliform</t>
  </si>
  <si>
    <t>pH</t>
  </si>
  <si>
    <t>SAR</t>
  </si>
  <si>
    <t>mg/L</t>
  </si>
  <si>
    <t>6.0-9.0</t>
  </si>
  <si>
    <t>≠ High</t>
  </si>
  <si>
    <t>Criteria</t>
  </si>
  <si>
    <t>mmhos/cm</t>
  </si>
  <si>
    <t>--</t>
  </si>
  <si>
    <t>MPN/100 mLs</t>
  </si>
  <si>
    <t>S.U.</t>
  </si>
  <si>
    <t>Metals</t>
  </si>
  <si>
    <t>Status</t>
  </si>
  <si>
    <t>Comment</t>
  </si>
  <si>
    <t>Min EC</t>
  </si>
  <si>
    <t>Aluminum (Al)</t>
  </si>
  <si>
    <t>Arsenic (As)</t>
  </si>
  <si>
    <t>Beryllium (Be)</t>
  </si>
  <si>
    <t>Cadmium (Cd)</t>
  </si>
  <si>
    <t>Chromium (Cr)</t>
  </si>
  <si>
    <t>Cobalt (Co)</t>
  </si>
  <si>
    <t>Copper (Cu)</t>
  </si>
  <si>
    <t>Iron (Fe)</t>
  </si>
  <si>
    <t>Lead (Pb)</t>
  </si>
  <si>
    <t>Lithium (Li)</t>
  </si>
  <si>
    <t>Manganese (Mn)</t>
  </si>
  <si>
    <t>Molybdenum (Mo)</t>
  </si>
  <si>
    <t>Nickel (Ni)</t>
  </si>
  <si>
    <t>Selenium (Se)</t>
  </si>
  <si>
    <t>Vanadium (V)</t>
  </si>
  <si>
    <t>Zinc (Zn)</t>
  </si>
  <si>
    <t>Total suspended solids (TSS)</t>
  </si>
  <si>
    <t>Total dissolved solids (TDS)</t>
  </si>
  <si>
    <t>Electrical conductivity (EC)</t>
  </si>
  <si>
    <t>Nitrate-nitrogen (NO3-N)</t>
  </si>
  <si>
    <t>Chloride (Cl)</t>
  </si>
  <si>
    <t>Fluoride (F)</t>
  </si>
  <si>
    <t>Boron (B)</t>
  </si>
  <si>
    <t>Sodium adsorption ratio (SAR)</t>
  </si>
  <si>
    <t>General chemistry parameters</t>
  </si>
  <si>
    <t>ND Check</t>
  </si>
  <si>
    <t>Calc Value</t>
  </si>
  <si>
    <t>Moderate</t>
  </si>
  <si>
    <r>
      <rPr>
        <b/>
        <u/>
        <sz val="11"/>
        <color theme="1"/>
        <rFont val="Times New Roman"/>
        <family val="1"/>
      </rPr>
      <t>Instructions:</t>
    </r>
    <r>
      <rPr>
        <sz val="11"/>
        <color theme="1"/>
        <rFont val="Times New Roman"/>
        <family val="1"/>
      </rPr>
      <t xml:space="preserve">
Enter water quality information </t>
    </r>
    <r>
      <rPr>
        <i/>
        <sz val="11"/>
        <color theme="1"/>
        <rFont val="Times New Roman"/>
        <family val="1"/>
      </rPr>
      <t>in the indicated units</t>
    </r>
    <r>
      <rPr>
        <sz val="11"/>
        <color theme="1"/>
        <rFont val="Times New Roman"/>
        <family val="1"/>
      </rPr>
      <t xml:space="preserve"> under the "Concentration" column. If a parameter is non-detect, enter a "&lt;" sign followed by the reporting limit. Enter values in the shades cells only. TDS:EC is a calculated value; no entry is required. If the status of any parameter is "FAIL", the water does not qualify as industrial reuse water, and the applicant is ineligible for coverage under this general permit.
</t>
    </r>
    <r>
      <rPr>
        <b/>
        <sz val="11"/>
        <color theme="1"/>
        <rFont val="Times New Roman"/>
        <family val="1"/>
      </rPr>
      <t>Print a copy of the completed worksheet and submit it with your permit application.</t>
    </r>
  </si>
  <si>
    <t>550-700</t>
  </si>
</sst>
</file>

<file path=xl/styles.xml><?xml version="1.0" encoding="utf-8"?>
<styleSheet xmlns="http://schemas.openxmlformats.org/spreadsheetml/2006/main">
  <numFmts count="1">
    <numFmt numFmtId="164" formatCode="0.0"/>
  </numFmts>
  <fonts count="13">
    <font>
      <sz val="11"/>
      <color theme="1"/>
      <name val="Calibri"/>
      <family val="2"/>
      <scheme val="minor"/>
    </font>
    <font>
      <sz val="12"/>
      <color theme="1"/>
      <name val="Arial"/>
      <family val="2"/>
    </font>
    <font>
      <sz val="11"/>
      <color theme="1"/>
      <name val="Times New Roman"/>
      <family val="1"/>
    </font>
    <font>
      <b/>
      <sz val="11"/>
      <color theme="1"/>
      <name val="Times New Roman"/>
      <family val="1"/>
    </font>
    <font>
      <b/>
      <sz val="14"/>
      <color theme="1"/>
      <name val="Arial"/>
      <family val="2"/>
    </font>
    <font>
      <b/>
      <sz val="11"/>
      <name val="Times New Roman"/>
      <family val="1"/>
    </font>
    <font>
      <b/>
      <sz val="11"/>
      <color theme="0"/>
      <name val="Calibri"/>
      <family val="2"/>
      <scheme val="minor"/>
    </font>
    <font>
      <b/>
      <sz val="11"/>
      <color theme="1"/>
      <name val="Calibri"/>
      <family val="2"/>
      <scheme val="minor"/>
    </font>
    <font>
      <sz val="11"/>
      <color theme="0"/>
      <name val="Calibri"/>
      <family val="2"/>
      <scheme val="minor"/>
    </font>
    <font>
      <sz val="11"/>
      <color theme="1"/>
      <name val="Calibri"/>
      <family val="2"/>
    </font>
    <font>
      <sz val="11"/>
      <name val="Calibri"/>
      <family val="2"/>
      <scheme val="minor"/>
    </font>
    <font>
      <b/>
      <u/>
      <sz val="11"/>
      <color theme="1"/>
      <name val="Times New Roman"/>
      <family val="1"/>
    </font>
    <font>
      <i/>
      <sz val="11"/>
      <color theme="1"/>
      <name val="Times New Roman"/>
      <family val="1"/>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0" fillId="0" borderId="0" xfId="0" applyAlignment="1">
      <alignment horizontal="center"/>
    </xf>
    <xf numFmtId="0" fontId="0" fillId="0" borderId="0" xfId="0" quotePrefix="1"/>
    <xf numFmtId="0" fontId="0" fillId="2" borderId="1" xfId="0" applyFill="1" applyBorder="1"/>
    <xf numFmtId="0" fontId="0" fillId="0" borderId="1" xfId="0" applyBorder="1"/>
    <xf numFmtId="0" fontId="0" fillId="4" borderId="1" xfId="0" applyFill="1" applyBorder="1"/>
    <xf numFmtId="0" fontId="2" fillId="3" borderId="0" xfId="0" applyFont="1" applyFill="1" applyBorder="1"/>
    <xf numFmtId="0" fontId="2" fillId="0" borderId="0" xfId="0" applyFont="1" applyFill="1" applyBorder="1"/>
    <xf numFmtId="0" fontId="0" fillId="0" borderId="0" xfId="0" applyBorder="1"/>
    <xf numFmtId="0" fontId="0" fillId="0" borderId="0" xfId="0" applyBorder="1" applyAlignment="1">
      <alignment horizontal="center"/>
    </xf>
    <xf numFmtId="0" fontId="4" fillId="0" borderId="0" xfId="0" applyFont="1" applyBorder="1"/>
    <xf numFmtId="0" fontId="7" fillId="0" borderId="1" xfId="0" applyFont="1" applyFill="1" applyBorder="1"/>
    <xf numFmtId="0" fontId="7" fillId="0" borderId="1" xfId="0"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xf>
    <xf numFmtId="0" fontId="0" fillId="0" borderId="1" xfId="0" applyFill="1" applyBorder="1"/>
    <xf numFmtId="0" fontId="0" fillId="0" borderId="1" xfId="0" applyFill="1" applyBorder="1" applyAlignment="1">
      <alignment horizontal="right"/>
    </xf>
    <xf numFmtId="0" fontId="10" fillId="0" borderId="1" xfId="0" applyFont="1" applyFill="1" applyBorder="1"/>
    <xf numFmtId="164" fontId="0" fillId="0" borderId="1" xfId="0" applyNumberFormat="1" applyFill="1" applyBorder="1" applyAlignment="1">
      <alignment horizontal="right"/>
    </xf>
    <xf numFmtId="0" fontId="0" fillId="0" borderId="1" xfId="0" quotePrefix="1" applyFill="1" applyBorder="1"/>
    <xf numFmtId="16" fontId="0" fillId="0" borderId="1" xfId="0" quotePrefix="1" applyNumberFormat="1" applyFill="1" applyBorder="1" applyAlignment="1">
      <alignment horizontal="right"/>
    </xf>
    <xf numFmtId="0" fontId="9" fillId="0" borderId="1" xfId="0" quotePrefix="1" applyFont="1" applyFill="1" applyBorder="1" applyAlignment="1">
      <alignment horizontal="right"/>
    </xf>
    <xf numFmtId="2" fontId="0" fillId="0" borderId="1" xfId="0" applyNumberFormat="1" applyFill="1" applyBorder="1"/>
    <xf numFmtId="164" fontId="0" fillId="0" borderId="1" xfId="0" applyNumberFormat="1" applyFill="1" applyBorder="1"/>
    <xf numFmtId="0" fontId="0" fillId="0" borderId="1" xfId="0" applyFill="1" applyBorder="1" applyAlignment="1">
      <alignment horizontal="center"/>
    </xf>
    <xf numFmtId="0" fontId="6" fillId="2" borderId="1" xfId="0" applyFont="1" applyFill="1" applyBorder="1"/>
    <xf numFmtId="0" fontId="0" fillId="2" borderId="2" xfId="0" applyFill="1" applyBorder="1"/>
    <xf numFmtId="0" fontId="2" fillId="0" borderId="0" xfId="0" applyFont="1" applyBorder="1" applyAlignment="1">
      <alignment horizontal="left" wrapText="1"/>
    </xf>
    <xf numFmtId="0" fontId="5" fillId="0" borderId="0" xfId="0" applyFont="1" applyFill="1" applyBorder="1"/>
    <xf numFmtId="0" fontId="0" fillId="4" borderId="2" xfId="0" applyFill="1" applyBorder="1"/>
    <xf numFmtId="0" fontId="6" fillId="2" borderId="2" xfId="0" applyFont="1" applyFill="1" applyBorder="1"/>
    <xf numFmtId="0" fontId="8" fillId="2" borderId="2" xfId="0" applyFont="1" applyFill="1" applyBorder="1" applyAlignment="1">
      <alignment horizontal="center"/>
    </xf>
    <xf numFmtId="0" fontId="8" fillId="2" borderId="2" xfId="0" applyFont="1" applyFill="1" applyBorder="1"/>
    <xf numFmtId="0" fontId="0" fillId="5" borderId="1" xfId="0" applyFill="1" applyBorder="1" applyAlignment="1" applyProtection="1">
      <alignment horizontal="center"/>
      <protection locked="0"/>
    </xf>
    <xf numFmtId="0" fontId="3" fillId="0" borderId="0" xfId="0" applyFont="1"/>
    <xf numFmtId="1" fontId="0" fillId="0" borderId="1" xfId="0" applyNumberFormat="1" applyFill="1" applyBorder="1" applyAlignment="1">
      <alignment horizontal="center"/>
    </xf>
    <xf numFmtId="0" fontId="1" fillId="0" borderId="0" xfId="0" applyFont="1" applyBorder="1" applyAlignment="1">
      <alignment horizontal="left" vertical="center" wrapText="1"/>
    </xf>
    <xf numFmtId="0" fontId="2" fillId="0" borderId="0" xfId="0" applyFont="1" applyBorder="1" applyAlignment="1">
      <alignment horizontal="left" wrapText="1"/>
    </xf>
  </cellXfs>
  <cellStyles count="1">
    <cellStyle name="Normal" xfId="0" builtinId="0"/>
  </cellStyles>
  <dxfs count="2">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0</xdr:colOff>
      <xdr:row>2</xdr:row>
      <xdr:rowOff>634949</xdr:rowOff>
    </xdr:to>
    <xdr:pic>
      <xdr:nvPicPr>
        <xdr:cNvPr id="2" name="Picture 1" descr="bwrg.JPG"/>
        <xdr:cNvPicPr>
          <a:picLocks noChangeAspect="1"/>
        </xdr:cNvPicPr>
      </xdr:nvPicPr>
      <xdr:blipFill>
        <a:blip xmlns:r="http://schemas.openxmlformats.org/officeDocument/2006/relationships" r:embed="rId1" cstate="print"/>
        <a:stretch>
          <a:fillRect/>
        </a:stretch>
      </xdr:blipFill>
      <xdr:spPr>
        <a:xfrm>
          <a:off x="0" y="1"/>
          <a:ext cx="457200" cy="1054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fitToPage="1"/>
  </sheetPr>
  <dimension ref="A1:R47"/>
  <sheetViews>
    <sheetView tabSelected="1" zoomScaleNormal="100" workbookViewId="0">
      <selection activeCell="D10" sqref="D7:D10"/>
    </sheetView>
  </sheetViews>
  <sheetFormatPr defaultRowHeight="15"/>
  <cols>
    <col min="1" max="1" width="6.85546875" customWidth="1"/>
    <col min="2" max="2" width="3.42578125" hidden="1" customWidth="1"/>
    <col min="3" max="3" width="29.5703125" customWidth="1"/>
    <col min="4" max="4" width="13.7109375" style="1" bestFit="1" customWidth="1"/>
    <col min="5" max="5" width="13.140625" bestFit="1" customWidth="1"/>
    <col min="6" max="6" width="7.85546875" bestFit="1" customWidth="1"/>
    <col min="7" max="7" width="2.42578125" customWidth="1"/>
    <col min="8" max="9" width="11.42578125" hidden="1" customWidth="1"/>
    <col min="10" max="10" width="6.7109375" customWidth="1"/>
    <col min="11" max="11" width="42.28515625" customWidth="1"/>
    <col min="16" max="18" width="0" hidden="1" customWidth="1"/>
  </cols>
  <sheetData>
    <row r="1" spans="1:18" ht="18">
      <c r="A1" s="8"/>
      <c r="B1" s="8"/>
      <c r="C1" s="10" t="s">
        <v>1</v>
      </c>
      <c r="D1" s="9"/>
      <c r="E1" s="8"/>
      <c r="F1" s="8"/>
      <c r="G1" s="8"/>
      <c r="H1" s="8"/>
      <c r="I1" s="8"/>
      <c r="J1" s="8"/>
      <c r="K1" s="8"/>
    </row>
    <row r="2" spans="1:18">
      <c r="A2" s="8"/>
      <c r="B2" s="8"/>
      <c r="C2" s="36" t="s">
        <v>2</v>
      </c>
      <c r="D2" s="36"/>
      <c r="E2" s="36"/>
      <c r="F2" s="36"/>
      <c r="G2" s="36"/>
      <c r="H2" s="36"/>
      <c r="I2" s="36"/>
      <c r="J2" s="36"/>
      <c r="K2" s="36"/>
    </row>
    <row r="3" spans="1:18" ht="105.75" customHeight="1">
      <c r="A3" s="6"/>
      <c r="B3" s="6"/>
      <c r="C3" s="37" t="s">
        <v>51</v>
      </c>
      <c r="D3" s="37"/>
      <c r="E3" s="37"/>
      <c r="F3" s="37"/>
      <c r="G3" s="37"/>
      <c r="H3" s="37"/>
      <c r="I3" s="37"/>
      <c r="J3" s="37"/>
      <c r="K3" s="37"/>
    </row>
    <row r="4" spans="1:18" ht="12.75" customHeight="1">
      <c r="A4" s="28"/>
      <c r="B4" s="7"/>
      <c r="C4" s="27"/>
      <c r="D4" s="27"/>
      <c r="E4" s="27"/>
      <c r="F4" s="27"/>
      <c r="G4" s="27"/>
      <c r="H4" s="27"/>
      <c r="I4" s="27"/>
      <c r="J4" s="27"/>
      <c r="K4" s="27"/>
    </row>
    <row r="5" spans="1:18">
      <c r="A5" s="15"/>
      <c r="B5" s="4"/>
      <c r="C5" s="11" t="s">
        <v>3</v>
      </c>
      <c r="D5" s="12" t="s">
        <v>4</v>
      </c>
      <c r="E5" s="11" t="s">
        <v>0</v>
      </c>
      <c r="F5" s="11" t="s">
        <v>14</v>
      </c>
      <c r="G5" s="11"/>
      <c r="H5" s="11" t="s">
        <v>48</v>
      </c>
      <c r="I5" s="11" t="s">
        <v>49</v>
      </c>
      <c r="J5" s="12" t="s">
        <v>20</v>
      </c>
      <c r="K5" s="11" t="s">
        <v>21</v>
      </c>
    </row>
    <row r="6" spans="1:18">
      <c r="A6" s="26"/>
      <c r="B6" s="29"/>
      <c r="C6" s="30" t="s">
        <v>47</v>
      </c>
      <c r="D6" s="31"/>
      <c r="E6" s="32"/>
      <c r="F6" s="32"/>
      <c r="G6" s="32"/>
      <c r="H6" s="32"/>
      <c r="I6" s="32"/>
      <c r="J6" s="31"/>
      <c r="K6" s="32"/>
      <c r="P6" t="s">
        <v>10</v>
      </c>
      <c r="Q6" t="s">
        <v>22</v>
      </c>
      <c r="R6" t="s">
        <v>50</v>
      </c>
    </row>
    <row r="7" spans="1:18">
      <c r="A7" s="3"/>
      <c r="B7" s="4"/>
      <c r="C7" s="15" t="s">
        <v>5</v>
      </c>
      <c r="D7" s="33"/>
      <c r="E7" s="15" t="s">
        <v>11</v>
      </c>
      <c r="F7" s="16">
        <v>10</v>
      </c>
      <c r="G7" s="17"/>
      <c r="H7" s="17" t="str">
        <f>IF(D7="","",IF(LEFT(D7,1)="&lt;","ND","VAL"))</f>
        <v/>
      </c>
      <c r="I7" s="17" t="str">
        <f>IF(H7="","",IF(H7="VAL",D7,VALUE(RIGHT(D7,LEN(D7)-1))))</f>
        <v/>
      </c>
      <c r="J7" s="24" t="str">
        <f>IF(I7="","",IF(I7&gt;F7, "FAIL","OK"))</f>
        <v/>
      </c>
      <c r="K7" s="11" t="str">
        <f>IF(I7="","",IF(AND(H7="ND",I7&gt;F7),"Detection limit too high",""))</f>
        <v/>
      </c>
      <c r="P7">
        <v>0</v>
      </c>
      <c r="Q7">
        <v>0.2</v>
      </c>
      <c r="R7">
        <v>0.7</v>
      </c>
    </row>
    <row r="8" spans="1:18">
      <c r="A8" s="3"/>
      <c r="B8" s="4"/>
      <c r="C8" s="15" t="s">
        <v>39</v>
      </c>
      <c r="D8" s="33"/>
      <c r="E8" s="15" t="s">
        <v>11</v>
      </c>
      <c r="F8" s="16">
        <v>10</v>
      </c>
      <c r="G8" s="17"/>
      <c r="H8" s="17" t="str">
        <f t="shared" ref="H8:H19" si="0">IF(D8="","",IF(LEFT(D8,1)="&lt;","ND","VAL"))</f>
        <v/>
      </c>
      <c r="I8" s="17" t="str">
        <f t="shared" ref="I8:I19" si="1">IF(H8="","",IF(H8="VAL",D8,VALUE(RIGHT(D8,LEN(D8)-1))))</f>
        <v/>
      </c>
      <c r="J8" s="24" t="str">
        <f t="shared" ref="J8:J17" si="2">IF(I8="","",IF(I8&gt;F8, "FAIL","OK"))</f>
        <v/>
      </c>
      <c r="K8" s="11" t="str">
        <f t="shared" ref="K8:K9" si="3">IF(I8="","",IF(AND(H8="ND",I8&gt;F8),"Detection limit too high",""))</f>
        <v/>
      </c>
      <c r="P8">
        <v>1</v>
      </c>
      <c r="Q8">
        <v>0.2</v>
      </c>
      <c r="R8">
        <v>0.7</v>
      </c>
    </row>
    <row r="9" spans="1:18">
      <c r="A9" s="3"/>
      <c r="B9" s="4"/>
      <c r="C9" s="15" t="s">
        <v>40</v>
      </c>
      <c r="D9" s="33"/>
      <c r="E9" s="15" t="s">
        <v>11</v>
      </c>
      <c r="F9" s="16">
        <v>1280</v>
      </c>
      <c r="G9" s="17"/>
      <c r="H9" s="17" t="str">
        <f t="shared" si="0"/>
        <v/>
      </c>
      <c r="I9" s="17" t="str">
        <f t="shared" si="1"/>
        <v/>
      </c>
      <c r="J9" s="24" t="str">
        <f>IF(I9="","",IF(D10&lt;0.2,"N/A",IF(I9&gt;F9, "FAIL","OK")))</f>
        <v/>
      </c>
      <c r="K9" s="11" t="str">
        <f t="shared" si="3"/>
        <v/>
      </c>
      <c r="P9">
        <v>2</v>
      </c>
      <c r="Q9">
        <v>0.2</v>
      </c>
      <c r="R9">
        <v>0.7</v>
      </c>
    </row>
    <row r="10" spans="1:18">
      <c r="A10" s="3"/>
      <c r="B10" s="4"/>
      <c r="C10" s="15" t="s">
        <v>41</v>
      </c>
      <c r="D10" s="33"/>
      <c r="E10" s="15" t="s">
        <v>15</v>
      </c>
      <c r="F10" s="18">
        <v>2</v>
      </c>
      <c r="G10" s="17"/>
      <c r="H10" s="17" t="str">
        <f t="shared" si="0"/>
        <v/>
      </c>
      <c r="I10" s="17" t="str">
        <f t="shared" si="1"/>
        <v/>
      </c>
      <c r="J10" s="24" t="str">
        <f t="shared" si="2"/>
        <v/>
      </c>
      <c r="K10" s="11" t="str">
        <f>IF(I10="","",IF(AND(H10="ND",I10&gt;F10),"Detection limit too high",IF(AND(I10&gt;0.75,I10&lt;=2),"Salt management plan required.",IF(AND(D10&gt;0.25,D10&lt;=0.75),"May cause stress to sensitive plants.",""))))</f>
        <v/>
      </c>
      <c r="P10">
        <v>3</v>
      </c>
      <c r="Q10">
        <v>0.3</v>
      </c>
      <c r="R10">
        <v>1.2</v>
      </c>
    </row>
    <row r="11" spans="1:18">
      <c r="A11" s="3"/>
      <c r="B11" s="4"/>
      <c r="C11" s="15" t="s">
        <v>6</v>
      </c>
      <c r="D11" s="35" t="str">
        <f>IF(OR(D9="",D10=""),"Calculated",I9/I10)</f>
        <v>Calculated</v>
      </c>
      <c r="E11" s="19" t="s">
        <v>16</v>
      </c>
      <c r="F11" s="16" t="s">
        <v>52</v>
      </c>
      <c r="G11" s="17"/>
      <c r="H11" s="17" t="str">
        <f t="shared" si="0"/>
        <v>VAL</v>
      </c>
      <c r="I11" s="17" t="str">
        <f t="shared" si="1"/>
        <v>Calculated</v>
      </c>
      <c r="J11" s="24" t="str">
        <f>IF(OR(I11="",I11="Calculated"),"",IF(D10&lt;0.2,"N/A",IF(OR(I11&lt;550,I11&gt;700),"FAIL","OK")))</f>
        <v/>
      </c>
      <c r="K11" s="11"/>
      <c r="P11">
        <v>4</v>
      </c>
      <c r="Q11">
        <v>0.3</v>
      </c>
      <c r="R11">
        <v>1.2</v>
      </c>
    </row>
    <row r="12" spans="1:18">
      <c r="A12" s="3"/>
      <c r="B12" s="4"/>
      <c r="C12" s="15" t="s">
        <v>42</v>
      </c>
      <c r="D12" s="33"/>
      <c r="E12" s="15" t="s">
        <v>11</v>
      </c>
      <c r="F12" s="16">
        <v>30</v>
      </c>
      <c r="G12" s="17"/>
      <c r="H12" s="17" t="str">
        <f t="shared" si="0"/>
        <v/>
      </c>
      <c r="I12" s="17" t="str">
        <f t="shared" si="1"/>
        <v/>
      </c>
      <c r="J12" s="24" t="str">
        <f t="shared" si="2"/>
        <v/>
      </c>
      <c r="K12" s="11" t="str">
        <f>IF(I12="","",IF(AND(H12="ND",I12&gt;F12),"Detection limit too high",IF(AND(I12&gt;5,I12&lt;=30),"Nutrient management plan required.","")))</f>
        <v/>
      </c>
      <c r="P12">
        <v>5</v>
      </c>
      <c r="Q12">
        <v>0.3</v>
      </c>
      <c r="R12">
        <v>1.2</v>
      </c>
    </row>
    <row r="13" spans="1:18">
      <c r="A13" s="3"/>
      <c r="B13" s="4"/>
      <c r="C13" s="15" t="s">
        <v>43</v>
      </c>
      <c r="D13" s="33"/>
      <c r="E13" s="15" t="s">
        <v>11</v>
      </c>
      <c r="F13" s="16">
        <v>350</v>
      </c>
      <c r="G13" s="17"/>
      <c r="H13" s="17" t="str">
        <f t="shared" si="0"/>
        <v/>
      </c>
      <c r="I13" s="17" t="str">
        <f t="shared" si="1"/>
        <v/>
      </c>
      <c r="J13" s="24" t="str">
        <f t="shared" si="2"/>
        <v/>
      </c>
      <c r="K13" s="11" t="str">
        <f t="shared" ref="K13:K18" si="4">IF(I13="","",IF(AND(H13="ND",I13&gt;F13),"Detection limit too high",""))</f>
        <v/>
      </c>
      <c r="M13" s="8"/>
      <c r="P13">
        <v>6</v>
      </c>
      <c r="Q13">
        <v>0.3</v>
      </c>
      <c r="R13">
        <v>1.2</v>
      </c>
    </row>
    <row r="14" spans="1:18">
      <c r="A14" s="3"/>
      <c r="B14" s="4"/>
      <c r="C14" s="15" t="s">
        <v>44</v>
      </c>
      <c r="D14" s="33"/>
      <c r="E14" s="15" t="s">
        <v>11</v>
      </c>
      <c r="F14" s="18">
        <v>1</v>
      </c>
      <c r="G14" s="17"/>
      <c r="H14" s="17" t="str">
        <f t="shared" si="0"/>
        <v/>
      </c>
      <c r="I14" s="17" t="str">
        <f t="shared" si="1"/>
        <v/>
      </c>
      <c r="J14" s="24" t="str">
        <f t="shared" si="2"/>
        <v/>
      </c>
      <c r="K14" s="11" t="str">
        <f t="shared" si="4"/>
        <v/>
      </c>
      <c r="P14">
        <v>7</v>
      </c>
      <c r="Q14">
        <v>0.5</v>
      </c>
      <c r="R14">
        <v>1.9</v>
      </c>
    </row>
    <row r="15" spans="1:18">
      <c r="A15" s="3"/>
      <c r="B15" s="4"/>
      <c r="C15" s="15" t="s">
        <v>45</v>
      </c>
      <c r="D15" s="33"/>
      <c r="E15" s="15" t="s">
        <v>11</v>
      </c>
      <c r="F15" s="16">
        <v>0.75</v>
      </c>
      <c r="G15" s="17"/>
      <c r="H15" s="17" t="str">
        <f t="shared" si="0"/>
        <v/>
      </c>
      <c r="I15" s="17" t="str">
        <f t="shared" si="1"/>
        <v/>
      </c>
      <c r="J15" s="24" t="str">
        <f t="shared" si="2"/>
        <v/>
      </c>
      <c r="K15" s="11" t="str">
        <f t="shared" si="4"/>
        <v/>
      </c>
      <c r="P15">
        <v>8</v>
      </c>
      <c r="Q15">
        <v>0.5</v>
      </c>
      <c r="R15">
        <v>1.9</v>
      </c>
    </row>
    <row r="16" spans="1:18">
      <c r="A16" s="3"/>
      <c r="B16" s="4"/>
      <c r="C16" s="15" t="s">
        <v>7</v>
      </c>
      <c r="D16" s="33"/>
      <c r="E16" s="15" t="s">
        <v>11</v>
      </c>
      <c r="F16" s="16">
        <v>15</v>
      </c>
      <c r="G16" s="17"/>
      <c r="H16" s="17" t="str">
        <f t="shared" si="0"/>
        <v/>
      </c>
      <c r="I16" s="17" t="str">
        <f t="shared" si="1"/>
        <v/>
      </c>
      <c r="J16" s="24" t="str">
        <f t="shared" si="2"/>
        <v/>
      </c>
      <c r="K16" s="11" t="str">
        <f t="shared" si="4"/>
        <v/>
      </c>
      <c r="P16">
        <v>9</v>
      </c>
      <c r="Q16">
        <v>0.5</v>
      </c>
      <c r="R16">
        <v>1.9</v>
      </c>
    </row>
    <row r="17" spans="1:18">
      <c r="A17" s="3"/>
      <c r="B17" s="4"/>
      <c r="C17" s="15" t="s">
        <v>8</v>
      </c>
      <c r="D17" s="33"/>
      <c r="E17" s="15" t="s">
        <v>17</v>
      </c>
      <c r="F17" s="16">
        <v>23</v>
      </c>
      <c r="G17" s="17"/>
      <c r="H17" s="17" t="str">
        <f t="shared" si="0"/>
        <v/>
      </c>
      <c r="I17" s="17" t="str">
        <f t="shared" si="1"/>
        <v/>
      </c>
      <c r="J17" s="24" t="str">
        <f t="shared" si="2"/>
        <v/>
      </c>
      <c r="K17" s="11" t="str">
        <f t="shared" si="4"/>
        <v/>
      </c>
      <c r="P17">
        <v>10</v>
      </c>
      <c r="Q17">
        <v>0.5</v>
      </c>
      <c r="R17">
        <v>1.9</v>
      </c>
    </row>
    <row r="18" spans="1:18">
      <c r="A18" s="3"/>
      <c r="B18" s="4"/>
      <c r="C18" s="15" t="s">
        <v>9</v>
      </c>
      <c r="D18" s="33"/>
      <c r="E18" s="15" t="s">
        <v>18</v>
      </c>
      <c r="F18" s="20" t="s">
        <v>12</v>
      </c>
      <c r="G18" s="17"/>
      <c r="H18" s="17" t="str">
        <f t="shared" si="0"/>
        <v/>
      </c>
      <c r="I18" s="17" t="str">
        <f t="shared" si="1"/>
        <v/>
      </c>
      <c r="J18" s="24" t="str">
        <f>IF(I18="","",IF(OR(I18&gt;9,I18&lt;6), "FAIL","OK"))</f>
        <v/>
      </c>
      <c r="K18" s="11" t="str">
        <f t="shared" si="4"/>
        <v/>
      </c>
      <c r="P18">
        <v>11</v>
      </c>
      <c r="Q18">
        <v>0.5</v>
      </c>
      <c r="R18">
        <v>1.9</v>
      </c>
    </row>
    <row r="19" spans="1:18">
      <c r="A19" s="3"/>
      <c r="B19" s="4"/>
      <c r="C19" s="15" t="s">
        <v>46</v>
      </c>
      <c r="D19" s="33"/>
      <c r="E19" s="19" t="s">
        <v>16</v>
      </c>
      <c r="F19" s="21" t="s">
        <v>13</v>
      </c>
      <c r="G19" s="17"/>
      <c r="H19" s="17" t="str">
        <f t="shared" si="0"/>
        <v/>
      </c>
      <c r="I19" s="17" t="str">
        <f t="shared" si="1"/>
        <v/>
      </c>
      <c r="J19" s="24" t="str">
        <f>IF(I19="","",IF(D10&lt;0.2,"N/A",IF(I10&gt;VLOOKUP(ROUND(I19,0),P7:Q47,2,TRUE),"OK","FAIL")))</f>
        <v/>
      </c>
      <c r="K19" s="11" t="str">
        <f>IF(OR(I19="",J19="N/A"),"",IF(J19="FAIL","High likelihood of a water infiltration problem.",IF(I10&lt;VLOOKUP(ROUND(I19,0),P7:R47,3,TRUE),"Moderate risk of water infiltration problem.","")))</f>
        <v/>
      </c>
      <c r="P19">
        <v>12</v>
      </c>
      <c r="Q19">
        <v>0.5</v>
      </c>
      <c r="R19">
        <v>1.9</v>
      </c>
    </row>
    <row r="20" spans="1:18">
      <c r="A20" s="3"/>
      <c r="B20" s="5"/>
      <c r="C20" s="25" t="s">
        <v>19</v>
      </c>
      <c r="D20" s="14"/>
      <c r="E20" s="13"/>
      <c r="F20" s="13"/>
      <c r="G20" s="13"/>
      <c r="H20" s="13"/>
      <c r="I20" s="13"/>
      <c r="J20" s="14"/>
      <c r="K20" s="25"/>
      <c r="P20">
        <v>13</v>
      </c>
      <c r="Q20">
        <v>1.3</v>
      </c>
      <c r="R20">
        <v>2.9</v>
      </c>
    </row>
    <row r="21" spans="1:18">
      <c r="A21" s="3"/>
      <c r="B21" s="4"/>
      <c r="C21" s="15" t="s">
        <v>23</v>
      </c>
      <c r="D21" s="33"/>
      <c r="E21" s="15" t="s">
        <v>11</v>
      </c>
      <c r="F21" s="15">
        <v>5</v>
      </c>
      <c r="G21" s="15"/>
      <c r="H21" s="15" t="str">
        <f t="shared" ref="H21:H36" si="5">IF(D21="","",IF(LEFT(D21,1)="&lt;","ND","VAL"))</f>
        <v/>
      </c>
      <c r="I21" s="15" t="str">
        <f t="shared" ref="I21:I36" si="6">IF(H21="","",IF(H21="VAL",D21,VALUE(RIGHT(D21,LEN(D21)-1))))</f>
        <v/>
      </c>
      <c r="J21" s="24" t="str">
        <f t="shared" ref="J21:J36" si="7">IF(I21="","",IF(I21&gt;F21, "FAIL","OK"))</f>
        <v/>
      </c>
      <c r="K21" s="11" t="str">
        <f t="shared" ref="K21:K36" si="8">IF(I21="","",IF(AND(H21="ND",I21&gt;F21),"Detection limit too high",""))</f>
        <v/>
      </c>
      <c r="P21">
        <v>14</v>
      </c>
      <c r="Q21">
        <v>1.3</v>
      </c>
      <c r="R21">
        <v>2.9</v>
      </c>
    </row>
    <row r="22" spans="1:18">
      <c r="A22" s="3"/>
      <c r="B22" s="4"/>
      <c r="C22" s="15" t="s">
        <v>24</v>
      </c>
      <c r="D22" s="33"/>
      <c r="E22" s="15" t="s">
        <v>11</v>
      </c>
      <c r="F22" s="22">
        <v>0.1</v>
      </c>
      <c r="G22" s="15"/>
      <c r="H22" s="15" t="str">
        <f t="shared" si="5"/>
        <v/>
      </c>
      <c r="I22" s="15" t="str">
        <f t="shared" si="6"/>
        <v/>
      </c>
      <c r="J22" s="24" t="str">
        <f t="shared" si="7"/>
        <v/>
      </c>
      <c r="K22" s="11" t="str">
        <f t="shared" si="8"/>
        <v/>
      </c>
      <c r="P22">
        <v>15</v>
      </c>
      <c r="Q22">
        <v>1.3</v>
      </c>
      <c r="R22">
        <v>2.9</v>
      </c>
    </row>
    <row r="23" spans="1:18">
      <c r="A23" s="3"/>
      <c r="B23" s="4"/>
      <c r="C23" s="15" t="s">
        <v>25</v>
      </c>
      <c r="D23" s="33"/>
      <c r="E23" s="15" t="s">
        <v>11</v>
      </c>
      <c r="F23" s="22">
        <v>0.1</v>
      </c>
      <c r="G23" s="15"/>
      <c r="H23" s="15" t="str">
        <f t="shared" si="5"/>
        <v/>
      </c>
      <c r="I23" s="15" t="str">
        <f t="shared" si="6"/>
        <v/>
      </c>
      <c r="J23" s="24" t="str">
        <f t="shared" si="7"/>
        <v/>
      </c>
      <c r="K23" s="11" t="str">
        <f t="shared" si="8"/>
        <v/>
      </c>
      <c r="P23">
        <v>16</v>
      </c>
      <c r="Q23">
        <v>1.3</v>
      </c>
      <c r="R23">
        <v>2.9</v>
      </c>
    </row>
    <row r="24" spans="1:18">
      <c r="A24" s="3"/>
      <c r="B24" s="4"/>
      <c r="C24" s="15" t="s">
        <v>26</v>
      </c>
      <c r="D24" s="33"/>
      <c r="E24" s="15" t="s">
        <v>11</v>
      </c>
      <c r="F24" s="15">
        <v>0.01</v>
      </c>
      <c r="G24" s="15"/>
      <c r="H24" s="15" t="str">
        <f t="shared" si="5"/>
        <v/>
      </c>
      <c r="I24" s="15" t="str">
        <f t="shared" si="6"/>
        <v/>
      </c>
      <c r="J24" s="24" t="str">
        <f t="shared" si="7"/>
        <v/>
      </c>
      <c r="K24" s="11" t="str">
        <f t="shared" si="8"/>
        <v/>
      </c>
      <c r="P24">
        <v>17</v>
      </c>
      <c r="Q24">
        <v>1.3</v>
      </c>
      <c r="R24">
        <v>2.9</v>
      </c>
    </row>
    <row r="25" spans="1:18">
      <c r="A25" s="3"/>
      <c r="B25" s="4"/>
      <c r="C25" s="15" t="s">
        <v>27</v>
      </c>
      <c r="D25" s="33"/>
      <c r="E25" s="15" t="s">
        <v>11</v>
      </c>
      <c r="F25" s="15">
        <v>0.1</v>
      </c>
      <c r="G25" s="15"/>
      <c r="H25" s="15" t="str">
        <f t="shared" si="5"/>
        <v/>
      </c>
      <c r="I25" s="15" t="str">
        <f t="shared" si="6"/>
        <v/>
      </c>
      <c r="J25" s="24" t="str">
        <f t="shared" si="7"/>
        <v/>
      </c>
      <c r="K25" s="11" t="str">
        <f t="shared" si="8"/>
        <v/>
      </c>
      <c r="P25">
        <v>18</v>
      </c>
      <c r="Q25">
        <v>1.3</v>
      </c>
      <c r="R25">
        <v>2.9</v>
      </c>
    </row>
    <row r="26" spans="1:18">
      <c r="A26" s="3"/>
      <c r="B26" s="4"/>
      <c r="C26" s="15" t="s">
        <v>28</v>
      </c>
      <c r="D26" s="33"/>
      <c r="E26" s="15" t="s">
        <v>11</v>
      </c>
      <c r="F26" s="15">
        <v>0.05</v>
      </c>
      <c r="G26" s="15"/>
      <c r="H26" s="15" t="str">
        <f t="shared" si="5"/>
        <v/>
      </c>
      <c r="I26" s="15" t="str">
        <f t="shared" si="6"/>
        <v/>
      </c>
      <c r="J26" s="24" t="str">
        <f t="shared" si="7"/>
        <v/>
      </c>
      <c r="K26" s="11" t="str">
        <f t="shared" si="8"/>
        <v/>
      </c>
      <c r="P26">
        <v>19</v>
      </c>
      <c r="Q26">
        <v>1.3</v>
      </c>
      <c r="R26">
        <v>2.9</v>
      </c>
    </row>
    <row r="27" spans="1:18">
      <c r="A27" s="3"/>
      <c r="B27" s="4"/>
      <c r="C27" s="15" t="s">
        <v>29</v>
      </c>
      <c r="D27" s="33"/>
      <c r="E27" s="15" t="s">
        <v>11</v>
      </c>
      <c r="F27" s="15">
        <v>0.2</v>
      </c>
      <c r="G27" s="15"/>
      <c r="H27" s="15" t="str">
        <f t="shared" si="5"/>
        <v/>
      </c>
      <c r="I27" s="15" t="str">
        <f t="shared" si="6"/>
        <v/>
      </c>
      <c r="J27" s="24" t="str">
        <f t="shared" si="7"/>
        <v/>
      </c>
      <c r="K27" s="11" t="str">
        <f t="shared" si="8"/>
        <v/>
      </c>
      <c r="P27">
        <v>20</v>
      </c>
      <c r="Q27">
        <v>1.3</v>
      </c>
      <c r="R27">
        <v>2.9</v>
      </c>
    </row>
    <row r="28" spans="1:18">
      <c r="A28" s="3"/>
      <c r="B28" s="4"/>
      <c r="C28" s="15" t="s">
        <v>30</v>
      </c>
      <c r="D28" s="33"/>
      <c r="E28" s="15" t="s">
        <v>11</v>
      </c>
      <c r="F28" s="23">
        <v>5</v>
      </c>
      <c r="G28" s="15"/>
      <c r="H28" s="15" t="str">
        <f t="shared" si="5"/>
        <v/>
      </c>
      <c r="I28" s="15" t="str">
        <f t="shared" si="6"/>
        <v/>
      </c>
      <c r="J28" s="24" t="str">
        <f t="shared" si="7"/>
        <v/>
      </c>
      <c r="K28" s="11" t="str">
        <f t="shared" si="8"/>
        <v/>
      </c>
      <c r="P28">
        <v>21</v>
      </c>
      <c r="Q28">
        <v>2.9</v>
      </c>
      <c r="R28">
        <v>5</v>
      </c>
    </row>
    <row r="29" spans="1:18">
      <c r="A29" s="3"/>
      <c r="B29" s="4"/>
      <c r="C29" s="15" t="s">
        <v>31</v>
      </c>
      <c r="D29" s="33"/>
      <c r="E29" s="15" t="s">
        <v>11</v>
      </c>
      <c r="F29" s="23">
        <v>5</v>
      </c>
      <c r="G29" s="15"/>
      <c r="H29" s="15" t="str">
        <f t="shared" si="5"/>
        <v/>
      </c>
      <c r="I29" s="15" t="str">
        <f t="shared" si="6"/>
        <v/>
      </c>
      <c r="J29" s="24" t="str">
        <f t="shared" si="7"/>
        <v/>
      </c>
      <c r="K29" s="11" t="str">
        <f t="shared" si="8"/>
        <v/>
      </c>
      <c r="P29">
        <v>22</v>
      </c>
      <c r="Q29">
        <v>2.9</v>
      </c>
      <c r="R29">
        <v>5</v>
      </c>
    </row>
    <row r="30" spans="1:18">
      <c r="A30" s="3"/>
      <c r="B30" s="4"/>
      <c r="C30" s="15" t="s">
        <v>32</v>
      </c>
      <c r="D30" s="33"/>
      <c r="E30" s="15" t="s">
        <v>11</v>
      </c>
      <c r="F30" s="15">
        <v>2.5</v>
      </c>
      <c r="G30" s="15"/>
      <c r="H30" s="15" t="str">
        <f t="shared" si="5"/>
        <v/>
      </c>
      <c r="I30" s="15" t="str">
        <f t="shared" si="6"/>
        <v/>
      </c>
      <c r="J30" s="24" t="str">
        <f t="shared" si="7"/>
        <v/>
      </c>
      <c r="K30" s="11" t="str">
        <f t="shared" si="8"/>
        <v/>
      </c>
      <c r="P30">
        <v>23</v>
      </c>
      <c r="Q30">
        <v>2.9</v>
      </c>
      <c r="R30">
        <v>5</v>
      </c>
    </row>
    <row r="31" spans="1:18">
      <c r="A31" s="3"/>
      <c r="B31" s="4"/>
      <c r="C31" s="15" t="s">
        <v>33</v>
      </c>
      <c r="D31" s="33"/>
      <c r="E31" s="15" t="s">
        <v>11</v>
      </c>
      <c r="F31" s="15">
        <v>0.2</v>
      </c>
      <c r="G31" s="15"/>
      <c r="H31" s="15" t="str">
        <f t="shared" si="5"/>
        <v/>
      </c>
      <c r="I31" s="15" t="str">
        <f t="shared" si="6"/>
        <v/>
      </c>
      <c r="J31" s="24" t="str">
        <f t="shared" si="7"/>
        <v/>
      </c>
      <c r="K31" s="11" t="str">
        <f t="shared" si="8"/>
        <v/>
      </c>
      <c r="P31">
        <v>24</v>
      </c>
      <c r="Q31">
        <v>2.9</v>
      </c>
      <c r="R31">
        <v>5</v>
      </c>
    </row>
    <row r="32" spans="1:18">
      <c r="A32" s="3"/>
      <c r="B32" s="4"/>
      <c r="C32" s="15" t="s">
        <v>34</v>
      </c>
      <c r="D32" s="33"/>
      <c r="E32" s="15" t="s">
        <v>11</v>
      </c>
      <c r="F32" s="15">
        <v>0.01</v>
      </c>
      <c r="G32" s="15"/>
      <c r="H32" s="15" t="str">
        <f t="shared" si="5"/>
        <v/>
      </c>
      <c r="I32" s="15" t="str">
        <f t="shared" si="6"/>
        <v/>
      </c>
      <c r="J32" s="24" t="str">
        <f t="shared" si="7"/>
        <v/>
      </c>
      <c r="K32" s="11" t="str">
        <f t="shared" si="8"/>
        <v/>
      </c>
      <c r="P32">
        <v>25</v>
      </c>
      <c r="Q32">
        <v>2.9</v>
      </c>
      <c r="R32">
        <v>5</v>
      </c>
    </row>
    <row r="33" spans="1:18">
      <c r="A33" s="3"/>
      <c r="B33" s="4"/>
      <c r="C33" s="15" t="s">
        <v>35</v>
      </c>
      <c r="D33" s="33"/>
      <c r="E33" s="15" t="s">
        <v>11</v>
      </c>
      <c r="F33" s="15">
        <v>0.2</v>
      </c>
      <c r="G33" s="15"/>
      <c r="H33" s="15" t="str">
        <f t="shared" si="5"/>
        <v/>
      </c>
      <c r="I33" s="15" t="str">
        <f t="shared" si="6"/>
        <v/>
      </c>
      <c r="J33" s="24" t="str">
        <f t="shared" si="7"/>
        <v/>
      </c>
      <c r="K33" s="11" t="str">
        <f t="shared" si="8"/>
        <v/>
      </c>
      <c r="P33">
        <v>26</v>
      </c>
      <c r="Q33">
        <v>2.9</v>
      </c>
      <c r="R33">
        <v>5</v>
      </c>
    </row>
    <row r="34" spans="1:18">
      <c r="A34" s="3"/>
      <c r="B34" s="4"/>
      <c r="C34" s="15" t="s">
        <v>36</v>
      </c>
      <c r="D34" s="33"/>
      <c r="E34" s="15" t="s">
        <v>11</v>
      </c>
      <c r="F34" s="15">
        <v>0.02</v>
      </c>
      <c r="G34" s="15"/>
      <c r="H34" s="15" t="str">
        <f t="shared" si="5"/>
        <v/>
      </c>
      <c r="I34" s="15" t="str">
        <f t="shared" si="6"/>
        <v/>
      </c>
      <c r="J34" s="24" t="str">
        <f t="shared" si="7"/>
        <v/>
      </c>
      <c r="K34" s="11" t="str">
        <f t="shared" si="8"/>
        <v/>
      </c>
      <c r="P34">
        <v>27</v>
      </c>
      <c r="Q34">
        <v>2.9</v>
      </c>
      <c r="R34">
        <v>5</v>
      </c>
    </row>
    <row r="35" spans="1:18">
      <c r="A35" s="3"/>
      <c r="B35" s="4"/>
      <c r="C35" s="15" t="s">
        <v>37</v>
      </c>
      <c r="D35" s="33"/>
      <c r="E35" s="15" t="s">
        <v>11</v>
      </c>
      <c r="F35" s="15">
        <v>0.1</v>
      </c>
      <c r="G35" s="15"/>
      <c r="H35" s="15" t="str">
        <f t="shared" si="5"/>
        <v/>
      </c>
      <c r="I35" s="15" t="str">
        <f t="shared" si="6"/>
        <v/>
      </c>
      <c r="J35" s="24" t="str">
        <f t="shared" si="7"/>
        <v/>
      </c>
      <c r="K35" s="11" t="str">
        <f t="shared" si="8"/>
        <v/>
      </c>
      <c r="P35">
        <v>28</v>
      </c>
      <c r="Q35">
        <v>2.9</v>
      </c>
      <c r="R35">
        <v>5</v>
      </c>
    </row>
    <row r="36" spans="1:18">
      <c r="A36" s="3"/>
      <c r="B36" s="4"/>
      <c r="C36" s="15" t="s">
        <v>38</v>
      </c>
      <c r="D36" s="33"/>
      <c r="E36" s="15" t="s">
        <v>11</v>
      </c>
      <c r="F36" s="23">
        <v>2</v>
      </c>
      <c r="G36" s="15"/>
      <c r="H36" s="15" t="str">
        <f t="shared" si="5"/>
        <v/>
      </c>
      <c r="I36" s="15" t="str">
        <f t="shared" si="6"/>
        <v/>
      </c>
      <c r="J36" s="24" t="str">
        <f t="shared" si="7"/>
        <v/>
      </c>
      <c r="K36" s="11" t="str">
        <f t="shared" si="8"/>
        <v/>
      </c>
      <c r="P36">
        <v>29</v>
      </c>
      <c r="Q36">
        <v>2.9</v>
      </c>
      <c r="R36">
        <v>5</v>
      </c>
    </row>
    <row r="37" spans="1:18">
      <c r="P37">
        <v>30</v>
      </c>
      <c r="Q37">
        <v>2.9</v>
      </c>
      <c r="R37">
        <v>5</v>
      </c>
    </row>
    <row r="38" spans="1:18">
      <c r="A38" s="34"/>
      <c r="P38">
        <v>31</v>
      </c>
      <c r="Q38">
        <v>2.9</v>
      </c>
      <c r="R38">
        <v>5</v>
      </c>
    </row>
    <row r="39" spans="1:18">
      <c r="P39">
        <v>32</v>
      </c>
      <c r="Q39">
        <v>2.9</v>
      </c>
      <c r="R39">
        <v>5</v>
      </c>
    </row>
    <row r="40" spans="1:18">
      <c r="C40" s="2"/>
      <c r="P40">
        <v>33</v>
      </c>
      <c r="Q40">
        <v>2.9</v>
      </c>
      <c r="R40">
        <v>5</v>
      </c>
    </row>
    <row r="41" spans="1:18">
      <c r="P41">
        <v>34</v>
      </c>
      <c r="Q41">
        <v>2.9</v>
      </c>
      <c r="R41">
        <v>5</v>
      </c>
    </row>
    <row r="42" spans="1:18">
      <c r="P42">
        <v>35</v>
      </c>
      <c r="Q42">
        <v>2.9</v>
      </c>
      <c r="R42">
        <v>5</v>
      </c>
    </row>
    <row r="43" spans="1:18">
      <c r="P43">
        <v>36</v>
      </c>
      <c r="Q43">
        <v>2.9</v>
      </c>
      <c r="R43">
        <v>5</v>
      </c>
    </row>
    <row r="44" spans="1:18">
      <c r="P44">
        <v>37</v>
      </c>
      <c r="Q44">
        <v>2.9</v>
      </c>
      <c r="R44">
        <v>5</v>
      </c>
    </row>
    <row r="45" spans="1:18">
      <c r="P45">
        <v>38</v>
      </c>
      <c r="Q45">
        <v>2.9</v>
      </c>
      <c r="R45">
        <v>5</v>
      </c>
    </row>
    <row r="46" spans="1:18">
      <c r="P46">
        <v>39</v>
      </c>
      <c r="Q46">
        <v>2.9</v>
      </c>
      <c r="R46">
        <v>5</v>
      </c>
    </row>
    <row r="47" spans="1:18">
      <c r="P47">
        <v>40</v>
      </c>
      <c r="Q47">
        <v>2.9</v>
      </c>
      <c r="R47">
        <v>5</v>
      </c>
    </row>
  </sheetData>
  <sheetProtection password="DCFF" sheet="1" objects="1" scenarios="1"/>
  <mergeCells count="2">
    <mergeCell ref="C2:K2"/>
    <mergeCell ref="C3:K3"/>
  </mergeCells>
  <conditionalFormatting sqref="J21:J36 J7:J19">
    <cfRule type="cellIs" dxfId="1" priority="5" operator="equal">
      <formula>"OK"</formula>
    </cfRule>
    <cfRule type="cellIs" dxfId="0" priority="6" operator="equal">
      <formula>"FAIL"</formula>
    </cfRule>
  </conditionalFormatting>
  <pageMargins left="0.7" right="0.7" top="0.61" bottom="0.75" header="0.3" footer="0.3"/>
  <pageSetup scale="73" fitToHeight="5" orientation="portrait" r:id="rId1"/>
  <headerFooter>
    <oddHeader>&amp;ROregon Department of Environmental Quality</oddHeader>
    <oddFooter>&amp;RLast updated: 04/04/2014
By: Ron Doughten</oddFooter>
  </headerFooter>
  <drawing r:id="rId2"/>
</worksheet>
</file>

<file path=xl/worksheets/sheet2.xml><?xml version="1.0" encoding="utf-8"?>
<worksheet xmlns="http://schemas.openxmlformats.org/spreadsheetml/2006/main" xmlns:r="http://schemas.openxmlformats.org/officeDocument/2006/relationships">
  <dimension ref="A1:B42"/>
  <sheetViews>
    <sheetView workbookViewId="0">
      <selection activeCell="B42" sqref="A1:B42"/>
    </sheetView>
  </sheetViews>
  <sheetFormatPr defaultRowHeight="15"/>
  <sheetData>
    <row r="1" spans="1:2">
      <c r="A1" t="s">
        <v>10</v>
      </c>
      <c r="B1" t="s">
        <v>22</v>
      </c>
    </row>
    <row r="2" spans="1:2">
      <c r="A2">
        <v>0</v>
      </c>
      <c r="B2">
        <v>0.2</v>
      </c>
    </row>
    <row r="3" spans="1:2">
      <c r="A3">
        <v>1</v>
      </c>
      <c r="B3">
        <v>0.2</v>
      </c>
    </row>
    <row r="4" spans="1:2">
      <c r="A4">
        <v>2</v>
      </c>
      <c r="B4">
        <v>0.2</v>
      </c>
    </row>
    <row r="5" spans="1:2">
      <c r="A5">
        <v>3</v>
      </c>
      <c r="B5">
        <v>0.3</v>
      </c>
    </row>
    <row r="6" spans="1:2">
      <c r="A6">
        <v>4</v>
      </c>
      <c r="B6">
        <v>0.3</v>
      </c>
    </row>
    <row r="7" spans="1:2">
      <c r="A7">
        <v>5</v>
      </c>
      <c r="B7">
        <v>0.3</v>
      </c>
    </row>
    <row r="8" spans="1:2">
      <c r="A8">
        <v>6</v>
      </c>
      <c r="B8">
        <v>0.3</v>
      </c>
    </row>
    <row r="9" spans="1:2">
      <c r="A9">
        <v>7</v>
      </c>
      <c r="B9">
        <v>0.5</v>
      </c>
    </row>
    <row r="10" spans="1:2">
      <c r="A10">
        <v>8</v>
      </c>
      <c r="B10">
        <v>0.5</v>
      </c>
    </row>
    <row r="11" spans="1:2">
      <c r="A11">
        <v>9</v>
      </c>
      <c r="B11">
        <v>0.5</v>
      </c>
    </row>
    <row r="12" spans="1:2">
      <c r="A12">
        <v>10</v>
      </c>
      <c r="B12">
        <v>0.5</v>
      </c>
    </row>
    <row r="13" spans="1:2">
      <c r="A13">
        <v>11</v>
      </c>
      <c r="B13">
        <v>0.5</v>
      </c>
    </row>
    <row r="14" spans="1:2">
      <c r="A14">
        <v>12</v>
      </c>
      <c r="B14">
        <v>0.5</v>
      </c>
    </row>
    <row r="15" spans="1:2">
      <c r="A15">
        <v>13</v>
      </c>
      <c r="B15">
        <v>1.3</v>
      </c>
    </row>
    <row r="16" spans="1:2">
      <c r="A16">
        <v>14</v>
      </c>
      <c r="B16">
        <v>1.3</v>
      </c>
    </row>
    <row r="17" spans="1:2">
      <c r="A17">
        <v>15</v>
      </c>
      <c r="B17">
        <v>1.3</v>
      </c>
    </row>
    <row r="18" spans="1:2">
      <c r="A18">
        <v>16</v>
      </c>
      <c r="B18">
        <v>1.3</v>
      </c>
    </row>
    <row r="19" spans="1:2">
      <c r="A19">
        <v>17</v>
      </c>
      <c r="B19">
        <v>1.3</v>
      </c>
    </row>
    <row r="20" spans="1:2">
      <c r="A20">
        <v>18</v>
      </c>
      <c r="B20">
        <v>1.3</v>
      </c>
    </row>
    <row r="21" spans="1:2">
      <c r="A21">
        <v>19</v>
      </c>
      <c r="B21">
        <v>1.3</v>
      </c>
    </row>
    <row r="22" spans="1:2">
      <c r="A22">
        <v>20</v>
      </c>
      <c r="B22">
        <v>1.3</v>
      </c>
    </row>
    <row r="23" spans="1:2">
      <c r="A23">
        <v>21</v>
      </c>
      <c r="B23">
        <v>2.9</v>
      </c>
    </row>
    <row r="24" spans="1:2">
      <c r="A24">
        <v>22</v>
      </c>
      <c r="B24">
        <v>2.9</v>
      </c>
    </row>
    <row r="25" spans="1:2">
      <c r="A25">
        <v>23</v>
      </c>
      <c r="B25">
        <v>2.9</v>
      </c>
    </row>
    <row r="26" spans="1:2">
      <c r="A26">
        <v>24</v>
      </c>
      <c r="B26">
        <v>2.9</v>
      </c>
    </row>
    <row r="27" spans="1:2">
      <c r="A27">
        <v>25</v>
      </c>
      <c r="B27">
        <v>2.9</v>
      </c>
    </row>
    <row r="28" spans="1:2">
      <c r="A28">
        <v>26</v>
      </c>
      <c r="B28">
        <v>2.9</v>
      </c>
    </row>
    <row r="29" spans="1:2">
      <c r="A29">
        <v>27</v>
      </c>
      <c r="B29">
        <v>2.9</v>
      </c>
    </row>
    <row r="30" spans="1:2">
      <c r="A30">
        <v>28</v>
      </c>
      <c r="B30">
        <v>2.9</v>
      </c>
    </row>
    <row r="31" spans="1:2">
      <c r="A31">
        <v>29</v>
      </c>
      <c r="B31">
        <v>2.9</v>
      </c>
    </row>
    <row r="32" spans="1:2">
      <c r="A32">
        <v>30</v>
      </c>
      <c r="B32">
        <v>2.9</v>
      </c>
    </row>
    <row r="33" spans="1:2">
      <c r="A33">
        <v>31</v>
      </c>
      <c r="B33">
        <v>2.9</v>
      </c>
    </row>
    <row r="34" spans="1:2">
      <c r="A34">
        <v>32</v>
      </c>
      <c r="B34">
        <v>2.9</v>
      </c>
    </row>
    <row r="35" spans="1:2">
      <c r="A35">
        <v>33</v>
      </c>
      <c r="B35">
        <v>2.9</v>
      </c>
    </row>
    <row r="36" spans="1:2">
      <c r="A36">
        <v>34</v>
      </c>
      <c r="B36">
        <v>2.9</v>
      </c>
    </row>
    <row r="37" spans="1:2">
      <c r="A37">
        <v>35</v>
      </c>
      <c r="B37">
        <v>2.9</v>
      </c>
    </row>
    <row r="38" spans="1:2">
      <c r="A38">
        <v>36</v>
      </c>
      <c r="B38">
        <v>2.9</v>
      </c>
    </row>
    <row r="39" spans="1:2">
      <c r="A39">
        <v>37</v>
      </c>
      <c r="B39">
        <v>2.9</v>
      </c>
    </row>
    <row r="40" spans="1:2">
      <c r="A40">
        <v>38</v>
      </c>
      <c r="B40">
        <v>2.9</v>
      </c>
    </row>
    <row r="41" spans="1:2">
      <c r="A41">
        <v>39</v>
      </c>
      <c r="B41">
        <v>2.9</v>
      </c>
    </row>
    <row r="42" spans="1:2">
      <c r="A42">
        <v>40</v>
      </c>
      <c r="B42">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C8800C0FDBD74BB7EF83F539002170" ma:contentTypeVersion="33" ma:contentTypeDescription="Create a new document." ma:contentTypeScope="" ma:versionID="28fddbb5f08fec717412a00bcc896c70">
  <xsd:schema xmlns:xsd="http://www.w3.org/2001/XMLSchema" xmlns:xs="http://www.w3.org/2001/XMLSchema" xmlns:p="http://schemas.microsoft.com/office/2006/metadata/properties" xmlns:ns1="http://schemas.microsoft.com/sharepoint/v3" xmlns:ns2="122d8a75-5caa-4c72-8be8-02ac38e9d51e" xmlns:ns3="a1a0681f-cb63-4b8d-afdc-dedbdb8d1bfa" targetNamespace="http://schemas.microsoft.com/office/2006/metadata/properties" ma:root="true" ma:fieldsID="e652297e519de1dceba2c7781ff14320" ns1:_="" ns2:_="" ns3:_="">
    <xsd:import namespace="http://schemas.microsoft.com/sharepoint/v3"/>
    <xsd:import namespace="122d8a75-5caa-4c72-8be8-02ac38e9d51e"/>
    <xsd:import namespace="a1a0681f-cb63-4b8d-afdc-dedbdb8d1bfa"/>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122d8a75-5caa-4c72-8be8-02ac38e9d51e">Select...</Program>
  </documentManagement>
</p:properties>
</file>

<file path=customXml/itemProps1.xml><?xml version="1.0" encoding="utf-8"?>
<ds:datastoreItem xmlns:ds="http://schemas.openxmlformats.org/officeDocument/2006/customXml" ds:itemID="{27DECC67-DA2A-484B-929C-19D4C1234B97}"/>
</file>

<file path=customXml/itemProps2.xml><?xml version="1.0" encoding="utf-8"?>
<ds:datastoreItem xmlns:ds="http://schemas.openxmlformats.org/officeDocument/2006/customXml" ds:itemID="{0267EEE4-EC20-4EBD-982D-F64D32B32BB9}"/>
</file>

<file path=customXml/itemProps3.xml><?xml version="1.0" encoding="utf-8"?>
<ds:datastoreItem xmlns:ds="http://schemas.openxmlformats.org/officeDocument/2006/customXml" ds:itemID="{252980D4-0C33-4466-AE4A-3D09893E75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Sheet1</vt:lpstr>
      <vt:lpstr>Calculator!Print_Area</vt:lpstr>
    </vt:vector>
  </TitlesOfParts>
  <Company>State of Oregon Department of Environmental Quality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Ron Doughten</dc:creator>
  <cp:lastModifiedBy>mthomps</cp:lastModifiedBy>
  <cp:lastPrinted>2013-06-03T19:09:37Z</cp:lastPrinted>
  <dcterms:created xsi:type="dcterms:W3CDTF">2012-03-28T20:53:21Z</dcterms:created>
  <dcterms:modified xsi:type="dcterms:W3CDTF">2014-04-07T17:44:07Z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0x0101009CC8800C0FDBD74BB7EF83F539002170</vt:lpwstr>
  </property>
  <property fmtid="{D5CDD505-2E9C-101B-9397-08002B2CF9AE}" pid="6" name="Permit Type">
    <vt:lpwstr>Misc.</vt:lpwstr>
  </property>
  <property fmtid="{D5CDD505-2E9C-101B-9397-08002B2CF9AE}" pid="7" name="Program0">
    <vt:lpwstr>Select...</vt:lpwstr>
  </property>
</Properties>
</file>