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380" activeTab="0"/>
  </bookViews>
  <sheets>
    <sheet name="Program Statement" sheetId="1" r:id="rId1"/>
    <sheet name="County Summary" sheetId="2" state="hidden" r:id="rId2"/>
    <sheet name="Data" sheetId="3" state="hidden" r:id="rId3"/>
    <sheet name="ESRI_ATTRIBUTES_SHEET" sheetId="4" state="veryHidden" r:id="rId4"/>
    <sheet name="ESRI_FEATURES_SHEET" sheetId="5" state="veryHidden" r:id="rId5"/>
    <sheet name="ESRI_STATUS_SHEET" sheetId="6" state="veryHidden" r:id="rId6"/>
    <sheet name="ESRI_MAPINFO_SHEET" sheetId="7" state="veryHidden" r:id="rId7"/>
  </sheets>
  <definedNames>
    <definedName name="_1PROJECT_COSTS">#N/A</definedName>
    <definedName name="_xlfn.SUMIFS" hidden="1">#NAME?</definedName>
    <definedName name="AWARDED">#N/A</definedName>
  </definedNames>
  <calcPr fullCalcOnLoad="1"/>
</workbook>
</file>

<file path=xl/sharedStrings.xml><?xml version="1.0" encoding="utf-8"?>
<sst xmlns="http://schemas.openxmlformats.org/spreadsheetml/2006/main" count="605" uniqueCount="208">
  <si>
    <t>Multnomah</t>
  </si>
  <si>
    <t>Uptown Tower</t>
  </si>
  <si>
    <t>Douglas</t>
  </si>
  <si>
    <t>Trillium Terrace</t>
  </si>
  <si>
    <t>Washington</t>
  </si>
  <si>
    <t>Spruce Place</t>
  </si>
  <si>
    <t>Spencer House Apartments</t>
  </si>
  <si>
    <t>Marion</t>
  </si>
  <si>
    <t>McCoy Village</t>
  </si>
  <si>
    <t>Klamath</t>
  </si>
  <si>
    <t>High Valley Estates</t>
  </si>
  <si>
    <t>Farmington Meadows</t>
  </si>
  <si>
    <t>Deschutes</t>
  </si>
  <si>
    <t>CSI GH Cornell Rd</t>
  </si>
  <si>
    <t>Jefferson</t>
  </si>
  <si>
    <t>Clifford Apts</t>
  </si>
  <si>
    <t>Chaucer Court</t>
  </si>
  <si>
    <t>Canyon East</t>
  </si>
  <si>
    <t>Bridge Meadows</t>
  </si>
  <si>
    <t>Clackamas</t>
  </si>
  <si>
    <t>County</t>
  </si>
  <si>
    <t>Project Name</t>
  </si>
  <si>
    <t>Yamhill</t>
  </si>
  <si>
    <t>Wheeler</t>
  </si>
  <si>
    <t>Wasco</t>
  </si>
  <si>
    <t>Wallowa</t>
  </si>
  <si>
    <t>Union</t>
  </si>
  <si>
    <t>Umatilla</t>
  </si>
  <si>
    <t>Tillamook</t>
  </si>
  <si>
    <t>Sherman</t>
  </si>
  <si>
    <t>Polk</t>
  </si>
  <si>
    <t>Morrow</t>
  </si>
  <si>
    <t>Malheur</t>
  </si>
  <si>
    <t>Linn</t>
  </si>
  <si>
    <t>Lincoln</t>
  </si>
  <si>
    <t>Lane</t>
  </si>
  <si>
    <t>Lake</t>
  </si>
  <si>
    <t>Josephine</t>
  </si>
  <si>
    <t>Jackson</t>
  </si>
  <si>
    <t>Hood River</t>
  </si>
  <si>
    <t>Harney</t>
  </si>
  <si>
    <t>Grant</t>
  </si>
  <si>
    <t>Gilliam</t>
  </si>
  <si>
    <t>Curry</t>
  </si>
  <si>
    <t>Crook</t>
  </si>
  <si>
    <t>Coos</t>
  </si>
  <si>
    <t>Columbia</t>
  </si>
  <si>
    <t>Clatsop</t>
  </si>
  <si>
    <t>Benton</t>
  </si>
  <si>
    <t>Baker</t>
  </si>
  <si>
    <t>County FIPS</t>
  </si>
  <si>
    <t>Expenditures Since 2009 ($)</t>
  </si>
  <si>
    <t>Expenditures 15-17 ($)</t>
  </si>
  <si>
    <t>Expenditures 13-15 ($)</t>
  </si>
  <si>
    <t>Expenditures 11-13 ($)</t>
  </si>
  <si>
    <t>Expenditures 09-11 ($)</t>
  </si>
  <si>
    <t>Creekside Woods</t>
  </si>
  <si>
    <t>CSI MRDD Group Home Aloha</t>
  </si>
  <si>
    <t>Roselyn Apartments</t>
  </si>
  <si>
    <t>Quimby Apartments Renewal</t>
  </si>
  <si>
    <t>Linnhaven &amp; Stonebrook</t>
  </si>
  <si>
    <t>Hotel North Bend</t>
  </si>
  <si>
    <t>Snowberry Brook</t>
  </si>
  <si>
    <t>Seneca Terrace</t>
  </si>
  <si>
    <t>Starting Balance - July 1, 2009</t>
  </si>
  <si>
    <t>Public Purpose Charge</t>
  </si>
  <si>
    <t>Other Revenue</t>
  </si>
  <si>
    <t>Total Reserved</t>
  </si>
  <si>
    <t>Committed but Not Disbursed</t>
  </si>
  <si>
    <t xml:space="preserve">Total Expenditure </t>
  </si>
  <si>
    <t>Transfer Out (Other Funds)</t>
  </si>
  <si>
    <t>HDGP - Special Payments</t>
  </si>
  <si>
    <t>HDGP - Admin</t>
  </si>
  <si>
    <t>Total Revenue</t>
  </si>
  <si>
    <t>Loan Repayment</t>
  </si>
  <si>
    <t>Interest on Loans</t>
  </si>
  <si>
    <t xml:space="preserve">HDGP </t>
  </si>
  <si>
    <t>Treasury Interest</t>
  </si>
  <si>
    <t>Rebates and Recoveries</t>
  </si>
  <si>
    <t>Transfers In (Corpus)</t>
  </si>
  <si>
    <t>11th Street Retreat - 700 Block</t>
  </si>
  <si>
    <t>11th Street Retreat - 800 Blk</t>
  </si>
  <si>
    <t>Afiya Apts</t>
  </si>
  <si>
    <t>Applegate apts</t>
  </si>
  <si>
    <t>Aspen Park Place</t>
  </si>
  <si>
    <t>Barbara's Place</t>
  </si>
  <si>
    <t>Bellrose Station Apts</t>
  </si>
  <si>
    <t>Blackberry Hill Apts</t>
  </si>
  <si>
    <t>Boardman Apartments</t>
  </si>
  <si>
    <t>Boulder Creek</t>
  </si>
  <si>
    <t>Butte Hotel</t>
  </si>
  <si>
    <t>Buttercreek Apartments</t>
  </si>
  <si>
    <t>Camas Ridge Apts</t>
  </si>
  <si>
    <t>Castle Rock Apts</t>
  </si>
  <si>
    <t>Cedar Grove Apartments</t>
  </si>
  <si>
    <t>Celilo Garden Apartments</t>
  </si>
  <si>
    <t>Centennial Point</t>
  </si>
  <si>
    <t>Cottonwood I</t>
  </si>
  <si>
    <t>Cottonwood II</t>
  </si>
  <si>
    <t>Crest Butte Apartments</t>
  </si>
  <si>
    <t>Eagle Landing</t>
  </si>
  <si>
    <t>Esperanza Circle</t>
  </si>
  <si>
    <t>Fairview Apartments</t>
  </si>
  <si>
    <t>Firestone Place</t>
  </si>
  <si>
    <t>Firland Apartments</t>
  </si>
  <si>
    <t>Fisterra Gardens Apartments</t>
  </si>
  <si>
    <t>Freedom House One</t>
  </si>
  <si>
    <t>Freedom House Two</t>
  </si>
  <si>
    <t>Glenhaven Apts</t>
  </si>
  <si>
    <t>Glisan Commons</t>
  </si>
  <si>
    <t>Grape Street</t>
  </si>
  <si>
    <t>Greenview Terrace Apartments</t>
  </si>
  <si>
    <t>Harkson Court</t>
  </si>
  <si>
    <t xml:space="preserve">Hawthorn at 29th Place </t>
  </si>
  <si>
    <t>Hewitt Place</t>
  </si>
  <si>
    <t>Hood River Crossing Apts</t>
  </si>
  <si>
    <t>Housing for Heroes Ph III</t>
  </si>
  <si>
    <t>Hyde Park</t>
  </si>
  <si>
    <t>Iris Glen Townhomes</t>
  </si>
  <si>
    <t>James Hawthorne</t>
  </si>
  <si>
    <t>Jen's Place</t>
  </si>
  <si>
    <t>Juniper Gardens Apt Ph 2</t>
  </si>
  <si>
    <t>Kearney 2</t>
  </si>
  <si>
    <t>Kehillah Housing</t>
  </si>
  <si>
    <t>Knoll at Tigard</t>
  </si>
  <si>
    <t>Lamb Building</t>
  </si>
  <si>
    <t>Leisure Way Retirement</t>
  </si>
  <si>
    <t>Liles House</t>
  </si>
  <si>
    <t>Little Deschutes Lodge II</t>
  </si>
  <si>
    <t>Macdonald West Apts (West Hotel)</t>
  </si>
  <si>
    <t>Manzanita Retreat</t>
  </si>
  <si>
    <t>Maples II Apartments</t>
  </si>
  <si>
    <t>Meadowlark House</t>
  </si>
  <si>
    <t>Morrow Estates</t>
  </si>
  <si>
    <t>Neu Place</t>
  </si>
  <si>
    <t>New Reflections</t>
  </si>
  <si>
    <t>Omer Apts</t>
  </si>
  <si>
    <t>Park West - Independence</t>
  </si>
  <si>
    <t>Parkside Village</t>
  </si>
  <si>
    <t>Partners Place</t>
  </si>
  <si>
    <t>Richland School Apartments</t>
  </si>
  <si>
    <t>Rockwood Building</t>
  </si>
  <si>
    <t>Rogue Retreat</t>
  </si>
  <si>
    <t>Rogue Terrace</t>
  </si>
  <si>
    <t>Sandhill Apartments</t>
  </si>
  <si>
    <t>Sierra West</t>
  </si>
  <si>
    <t>Siuslaw Dunes</t>
  </si>
  <si>
    <t>Stewart Terrace</t>
  </si>
  <si>
    <t xml:space="preserve">Summerset Village </t>
  </si>
  <si>
    <t>Sunny Drive</t>
  </si>
  <si>
    <t>Sunrise Estates Ph I &amp; II</t>
  </si>
  <si>
    <t>Sunset Gardens</t>
  </si>
  <si>
    <t>The Cedars</t>
  </si>
  <si>
    <t>The Magnolia</t>
  </si>
  <si>
    <t>Trails View Apartments</t>
  </si>
  <si>
    <t>Valley Village II</t>
  </si>
  <si>
    <t>Villa West</t>
  </si>
  <si>
    <t>Westside Apts</t>
  </si>
  <si>
    <t>Willard Street Duplex</t>
  </si>
  <si>
    <t>Yolanda House</t>
  </si>
  <si>
    <t>(Interest Granted on loans)</t>
  </si>
  <si>
    <t>(Community Connection)</t>
  </si>
  <si>
    <t>(Housing Development Cntr)</t>
  </si>
  <si>
    <t>(NeighborWorks)</t>
  </si>
  <si>
    <t>REVENUE</t>
  </si>
  <si>
    <t>EXPENDITURES</t>
  </si>
  <si>
    <t>{"extentsLinked":false,"version":1}</t>
  </si>
  <si>
    <t>Shaver Green</t>
  </si>
  <si>
    <t>Program Statement</t>
  </si>
  <si>
    <t>Funded through Public Purpose Charge - Housing (and other sources)</t>
  </si>
  <si>
    <t>Interactive Map</t>
  </si>
  <si>
    <t>(Statewide)</t>
  </si>
  <si>
    <t>Revenue from Charges</t>
  </si>
  <si>
    <t>Lents 2000</t>
  </si>
  <si>
    <t>Liberty Pointe Apts</t>
  </si>
  <si>
    <t>WestTown on 8th</t>
  </si>
  <si>
    <t>Wood Park Terrace</t>
  </si>
  <si>
    <t>Currently Reserved ($)</t>
  </si>
  <si>
    <t>Total Exp+Res ($)</t>
  </si>
  <si>
    <t>Boardman Trail Apartments</t>
  </si>
  <si>
    <t>Housing Development Grant Program</t>
  </si>
  <si>
    <t>Reserved to pair with 9% LIHTC NOFA and 4% LIHTC Awards</t>
  </si>
  <si>
    <t>Expenditures 17-19 ($)</t>
  </si>
  <si>
    <t>(Concatenate)</t>
  </si>
  <si>
    <t>Ames Creek Court</t>
  </si>
  <si>
    <t>Astoria Gateway II</t>
  </si>
  <si>
    <t>CSI MRDD Group Home Burnside</t>
  </si>
  <si>
    <t>Deskins Commons</t>
  </si>
  <si>
    <t>Hollyfield Village Apts</t>
  </si>
  <si>
    <t>Jetty Apts</t>
  </si>
  <si>
    <t>Madrona Studios - Condo A</t>
  </si>
  <si>
    <t>Providence Dethman House</t>
  </si>
  <si>
    <t>Spring Street Apartments</t>
  </si>
  <si>
    <t>Umatilla County Transitional Home</t>
  </si>
  <si>
    <t>Wy'East Vista Apartments</t>
  </si>
  <si>
    <t>72 Foster</t>
  </si>
  <si>
    <t>Village Meadows</t>
  </si>
  <si>
    <t>Holman 42</t>
  </si>
  <si>
    <t>Weaver's Way</t>
  </si>
  <si>
    <t>Grand Apartments Medford</t>
  </si>
  <si>
    <t>Rondel Court</t>
  </si>
  <si>
    <t>Creekside Apts &amp; Freedom Sq</t>
  </si>
  <si>
    <t>July 1, 2009 through June 30, 2018</t>
  </si>
  <si>
    <t>Actuals 7/1/09 thru 6/30/18</t>
  </si>
  <si>
    <t>Available Cash Balance at 6/30/18</t>
  </si>
  <si>
    <t>Balance to Allocate as of 6/30/18</t>
  </si>
  <si>
    <t>Rockwood 10</t>
  </si>
  <si>
    <t>LISAH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</si>
</sst>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8"/>
      <name val="MS Sans Serif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i/>
      <sz val="12"/>
      <color indexed="23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Microsoft Sans Serif"/>
      <family val="2"/>
    </font>
    <font>
      <sz val="8"/>
      <name val="Microsoft Sans Serif"/>
      <family val="2"/>
    </font>
    <font>
      <b/>
      <sz val="11"/>
      <name val="Calibri"/>
      <family val="2"/>
    </font>
    <font>
      <u val="single"/>
      <sz val="8"/>
      <color indexed="12"/>
      <name val="MS Sans Serif"/>
      <family val="2"/>
    </font>
    <font>
      <u val="single"/>
      <sz val="8"/>
      <color indexed="2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50"/>
      <name val="Verdana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</font>
    <font>
      <i/>
      <sz val="8"/>
      <color rgb="FF7F7F7F"/>
      <name val="Arial"/>
      <family val="2"/>
    </font>
    <font>
      <i/>
      <sz val="12"/>
      <color rgb="FF7F7F7F"/>
      <name val="Tahoma"/>
      <family val="2"/>
    </font>
    <font>
      <u val="single"/>
      <sz val="8"/>
      <color theme="11"/>
      <name val="MS Sans Serif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MS Sans Serif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12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 locked="0"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" fillId="0" borderId="10" applyNumberFormat="0" applyFon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44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44" fontId="0" fillId="0" borderId="0" xfId="0" applyNumberFormat="1" applyAlignment="1">
      <alignment vertical="top"/>
    </xf>
    <xf numFmtId="0" fontId="3" fillId="0" borderId="0" xfId="0" applyNumberFormat="1" applyFont="1" applyAlignment="1">
      <alignment vertical="top"/>
    </xf>
    <xf numFmtId="4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 applyFill="1" applyAlignment="1" quotePrefix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0" borderId="0" xfId="0" applyFont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vertical="top"/>
    </xf>
    <xf numFmtId="38" fontId="3" fillId="0" borderId="0" xfId="56" applyNumberFormat="1" applyFont="1" applyAlignment="1" applyProtection="1">
      <alignment vertical="top"/>
      <protection locked="0"/>
    </xf>
    <xf numFmtId="38" fontId="10" fillId="0" borderId="0" xfId="0" applyNumberFormat="1" applyFont="1" applyAlignment="1">
      <alignment vertical="top"/>
    </xf>
    <xf numFmtId="38" fontId="3" fillId="33" borderId="11" xfId="56" applyNumberFormat="1" applyFont="1" applyFill="1" applyBorder="1" applyAlignment="1" applyProtection="1">
      <alignment vertical="top"/>
      <protection locked="0"/>
    </xf>
    <xf numFmtId="38" fontId="10" fillId="0" borderId="0" xfId="0" applyNumberFormat="1" applyFont="1" applyBorder="1" applyAlignment="1">
      <alignment vertical="top"/>
    </xf>
    <xf numFmtId="38" fontId="3" fillId="0" borderId="0" xfId="0" applyNumberFormat="1" applyFont="1" applyAlignment="1" applyProtection="1">
      <alignment/>
      <protection/>
    </xf>
    <xf numFmtId="38" fontId="3" fillId="0" borderId="0" xfId="56" applyNumberFormat="1" applyFont="1" applyFill="1" applyBorder="1" applyAlignment="1" applyProtection="1">
      <alignment vertical="top"/>
      <protection locked="0"/>
    </xf>
    <xf numFmtId="38" fontId="3" fillId="0" borderId="0" xfId="56" applyNumberFormat="1" applyFont="1" applyFill="1" applyAlignment="1" applyProtection="1">
      <alignment vertical="top"/>
      <protection locked="0"/>
    </xf>
    <xf numFmtId="38" fontId="3" fillId="0" borderId="12" xfId="56" applyNumberFormat="1" applyFont="1" applyBorder="1" applyAlignment="1" applyProtection="1">
      <alignment vertical="top"/>
      <protection locked="0"/>
    </xf>
    <xf numFmtId="38" fontId="3" fillId="0" borderId="0" xfId="0" applyNumberFormat="1" applyFont="1" applyAlignment="1">
      <alignment vertical="top"/>
    </xf>
    <xf numFmtId="0" fontId="10" fillId="0" borderId="0" xfId="0" applyFont="1" applyFill="1" applyAlignment="1">
      <alignment horizontal="right" vertical="top"/>
    </xf>
    <xf numFmtId="38" fontId="10" fillId="0" borderId="0" xfId="0" applyNumberFormat="1" applyFont="1" applyFill="1" applyAlignment="1">
      <alignment vertical="top"/>
    </xf>
    <xf numFmtId="38" fontId="10" fillId="0" borderId="13" xfId="0" applyNumberFormat="1" applyFont="1" applyFill="1" applyBorder="1" applyAlignment="1">
      <alignment vertical="top"/>
    </xf>
    <xf numFmtId="0" fontId="3" fillId="0" borderId="0" xfId="0" applyNumberFormat="1" applyFont="1" applyAlignment="1" applyProtection="1">
      <alignment horizontal="left" indent="1"/>
      <protection/>
    </xf>
    <xf numFmtId="44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indent="1"/>
    </xf>
    <xf numFmtId="44" fontId="3" fillId="0" borderId="0" xfId="58" applyFont="1" applyBorder="1" applyAlignment="1" applyProtection="1">
      <alignment vertical="top"/>
      <protection locked="0"/>
    </xf>
    <xf numFmtId="44" fontId="4" fillId="0" borderId="0" xfId="58" applyFont="1" applyFill="1" applyBorder="1" applyAlignment="1" applyProtection="1">
      <alignment vertical="top"/>
      <protection locked="0"/>
    </xf>
    <xf numFmtId="44" fontId="0" fillId="0" borderId="0" xfId="58" applyFont="1" applyAlignment="1" applyProtection="1">
      <alignment vertical="top"/>
      <protection locked="0"/>
    </xf>
    <xf numFmtId="0" fontId="3" fillId="0" borderId="0" xfId="0" applyNumberFormat="1" applyFont="1" applyBorder="1" applyAlignment="1">
      <alignment vertical="top"/>
    </xf>
    <xf numFmtId="44" fontId="3" fillId="0" borderId="0" xfId="58" applyFont="1" applyBorder="1" applyAlignment="1" applyProtection="1">
      <alignment vertical="top"/>
      <protection locked="0"/>
    </xf>
    <xf numFmtId="0" fontId="3" fillId="0" borderId="0" xfId="0" applyNumberFormat="1" applyFont="1" applyBorder="1" applyAlignment="1">
      <alignment vertical="top"/>
    </xf>
    <xf numFmtId="0" fontId="3" fillId="0" borderId="0" xfId="58" applyNumberFormat="1" applyFont="1" applyBorder="1" applyAlignment="1" applyProtection="1">
      <alignment vertical="top"/>
      <protection locked="0"/>
    </xf>
    <xf numFmtId="44" fontId="3" fillId="0" borderId="0" xfId="58" applyFont="1" applyAlignment="1" applyProtection="1">
      <alignment vertical="top"/>
      <protection locked="0"/>
    </xf>
    <xf numFmtId="44" fontId="3" fillId="0" borderId="0" xfId="58" applyNumberFormat="1" applyFont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>
      <alignment vertical="top"/>
    </xf>
    <xf numFmtId="0" fontId="0" fillId="0" borderId="0" xfId="0" applyAlignment="1" quotePrefix="1">
      <alignment vertical="top"/>
    </xf>
    <xf numFmtId="0" fontId="43" fillId="0" borderId="0" xfId="74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 vertical="top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11 2" xfId="45"/>
    <cellStyle name="Comma 11 2 2" xfId="46"/>
    <cellStyle name="Comma 11 2 2 2" xfId="47"/>
    <cellStyle name="Comma 11 2 3" xfId="48"/>
    <cellStyle name="Comma 11 3" xfId="49"/>
    <cellStyle name="Comma 11 3 2" xfId="50"/>
    <cellStyle name="Comma 11 3 2 2" xfId="51"/>
    <cellStyle name="Comma 11 3 3" xfId="52"/>
    <cellStyle name="Comma 11 4" xfId="53"/>
    <cellStyle name="Comma 11 4 2" xfId="54"/>
    <cellStyle name="Comma 11 5" xfId="55"/>
    <cellStyle name="Comma 2" xfId="56"/>
    <cellStyle name="Comma0" xfId="57"/>
    <cellStyle name="Currency" xfId="58"/>
    <cellStyle name="Currency [0]" xfId="59"/>
    <cellStyle name="Currency 2" xfId="60"/>
    <cellStyle name="Currency0" xfId="61"/>
    <cellStyle name="Date" xfId="62"/>
    <cellStyle name="Explanatory Text" xfId="63"/>
    <cellStyle name="Explanatory Text 2" xfId="64"/>
    <cellStyle name="Fixed" xfId="65"/>
    <cellStyle name="Followed Hyperlink" xfId="66"/>
    <cellStyle name="Good" xfId="67"/>
    <cellStyle name="Heading 1" xfId="68"/>
    <cellStyle name="Heading 1 2" xfId="69"/>
    <cellStyle name="Heading 2" xfId="70"/>
    <cellStyle name="Heading 2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2" xfId="78"/>
    <cellStyle name="Normal 12 2" xfId="79"/>
    <cellStyle name="Normal 12 2 2" xfId="80"/>
    <cellStyle name="Normal 12 2 2 2" xfId="81"/>
    <cellStyle name="Normal 12 2 3" xfId="82"/>
    <cellStyle name="Normal 12 3" xfId="83"/>
    <cellStyle name="Normal 12 3 2" xfId="84"/>
    <cellStyle name="Normal 12 3 2 2" xfId="85"/>
    <cellStyle name="Normal 12 3 3" xfId="86"/>
    <cellStyle name="Normal 12 4" xfId="87"/>
    <cellStyle name="Normal 12 4 2" xfId="88"/>
    <cellStyle name="Normal 12 5" xfId="89"/>
    <cellStyle name="Normal 2" xfId="90"/>
    <cellStyle name="Normal 3" xfId="91"/>
    <cellStyle name="Normal 3 2" xfId="92"/>
    <cellStyle name="Normal 3 3" xfId="93"/>
    <cellStyle name="Normal 4" xfId="94"/>
    <cellStyle name="Normal 4 2" xfId="95"/>
    <cellStyle name="Normal 5" xfId="96"/>
    <cellStyle name="Normal 5 7" xfId="97"/>
    <cellStyle name="Normal 6" xfId="98"/>
    <cellStyle name="Normal 6 2" xfId="99"/>
    <cellStyle name="Normal 7" xfId="100"/>
    <cellStyle name="Normal 7 2" xfId="101"/>
    <cellStyle name="Normal 8" xfId="102"/>
    <cellStyle name="Note" xfId="103"/>
    <cellStyle name="Note 2" xfId="104"/>
    <cellStyle name="Note 2 2" xfId="105"/>
    <cellStyle name="Output" xfId="106"/>
    <cellStyle name="Percent" xfId="107"/>
    <cellStyle name="Percent 10" xfId="108"/>
    <cellStyle name="Percent 10 2" xfId="109"/>
    <cellStyle name="Percent 10 2 2" xfId="110"/>
    <cellStyle name="Percent 10 2 2 2" xfId="111"/>
    <cellStyle name="Percent 10 2 3" xfId="112"/>
    <cellStyle name="Percent 10 3" xfId="113"/>
    <cellStyle name="Percent 10 3 2" xfId="114"/>
    <cellStyle name="Percent 10 3 2 2" xfId="115"/>
    <cellStyle name="Percent 10 3 3" xfId="116"/>
    <cellStyle name="Percent 10 4" xfId="117"/>
    <cellStyle name="Percent 10 4 2" xfId="118"/>
    <cellStyle name="Percent 10 5" xfId="119"/>
    <cellStyle name="Percent 13" xfId="120"/>
    <cellStyle name="Percent 2" xfId="121"/>
    <cellStyle name="Title" xfId="122"/>
    <cellStyle name="Total" xfId="123"/>
    <cellStyle name="Total 2" xfId="124"/>
    <cellStyle name="Warning Text" xfId="12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Counties" displayName="Counties" ref="A1:I38" comment="" totalsRowShown="0">
  <autoFilter ref="A1:I38"/>
  <tableColumns count="9">
    <tableColumn id="1" name="County"/>
    <tableColumn id="2" name="County FIPS"/>
    <tableColumn id="7" name="Expenditures 09-11 ($)"/>
    <tableColumn id="3" name="Expenditures 11-13 ($)"/>
    <tableColumn id="4" name="Expenditures 13-15 ($)"/>
    <tableColumn id="5" name="Expenditures 15-17 ($)"/>
    <tableColumn id="6" name="Expenditures 17-19 ($)"/>
    <tableColumn id="8" name="Currently Reserved ($)"/>
    <tableColumn id="9" name="Total Exp+Res ($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Projects" displayName="Projects" ref="A1:J131" comment="" totalsRowShown="0">
  <autoFilter ref="A1:J131"/>
  <tableColumns count="10">
    <tableColumn id="1" name="Project Name"/>
    <tableColumn id="6" name="County"/>
    <tableColumn id="13" name="Expenditures 09-11 ($)"/>
    <tableColumn id="8" name="Expenditures 11-13 ($)"/>
    <tableColumn id="9" name="Expenditures 13-15 ($)"/>
    <tableColumn id="10" name="Expenditures 15-17 ($)"/>
    <tableColumn id="4" name="Expenditures 17-19 ($)"/>
    <tableColumn id="11" name="Expenditures Since 2009 ($)"/>
    <tableColumn id="2" name="Currently Reserved ($)"/>
    <tableColumn id="3" name="(Concatenate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ublic.tableau.com/profile/oregon.housing.and.community.services#!/vizhome/OHCSPPCHDGPFunding712009-06302018/OHCSHDGPFunding712009-630201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D297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295" sqref="A295:D295"/>
    </sheetView>
  </sheetViews>
  <sheetFormatPr defaultColWidth="9.33203125" defaultRowHeight="10.5" outlineLevelRow="1"/>
  <cols>
    <col min="1" max="1" width="63.66015625" style="7" bestFit="1" customWidth="1"/>
    <col min="2" max="2" width="13.66015625" style="7" bestFit="1" customWidth="1"/>
    <col min="3" max="3" width="13.5" style="16" bestFit="1" customWidth="1"/>
    <col min="4" max="4" width="13.5" style="17" bestFit="1" customWidth="1"/>
    <col min="5" max="249" width="9.33203125" style="7" customWidth="1"/>
    <col min="250" max="250" width="45.83203125" style="7" customWidth="1"/>
    <col min="251" max="251" width="22.33203125" style="7" customWidth="1"/>
    <col min="252" max="252" width="21.16015625" style="7" customWidth="1"/>
    <col min="253" max="253" width="23.83203125" style="7" bestFit="1" customWidth="1"/>
    <col min="254" max="254" width="9.33203125" style="7" customWidth="1"/>
    <col min="255" max="255" width="15.33203125" style="7" bestFit="1" customWidth="1"/>
    <col min="256" max="16384" width="17.66015625" style="7" bestFit="1" customWidth="1"/>
  </cols>
  <sheetData>
    <row r="1" spans="1:4" ht="15">
      <c r="A1" s="44" t="s">
        <v>168</v>
      </c>
      <c r="B1" s="44"/>
      <c r="C1" s="44"/>
      <c r="D1" s="44"/>
    </row>
    <row r="2" spans="1:4" ht="15">
      <c r="A2" s="44" t="s">
        <v>180</v>
      </c>
      <c r="B2" s="44"/>
      <c r="C2" s="44"/>
      <c r="D2" s="44"/>
    </row>
    <row r="3" spans="1:4" ht="15">
      <c r="A3" s="44" t="s">
        <v>169</v>
      </c>
      <c r="B3" s="44"/>
      <c r="C3" s="44"/>
      <c r="D3" s="44"/>
    </row>
    <row r="4" spans="1:4" ht="15">
      <c r="A4" s="44" t="s">
        <v>202</v>
      </c>
      <c r="B4" s="44"/>
      <c r="C4" s="44"/>
      <c r="D4" s="44"/>
    </row>
    <row r="5" spans="1:2" ht="15">
      <c r="A5" s="8"/>
      <c r="B5" s="8"/>
    </row>
    <row r="6" spans="1:4" ht="15">
      <c r="A6" s="9" t="s">
        <v>64</v>
      </c>
      <c r="B6" s="9"/>
      <c r="D6" s="17">
        <v>6449478.33</v>
      </c>
    </row>
    <row r="8" spans="1:4" ht="15">
      <c r="A8" s="43" t="s">
        <v>164</v>
      </c>
      <c r="B8" s="43"/>
      <c r="C8" s="43"/>
      <c r="D8" s="43"/>
    </row>
    <row r="9" spans="1:2" ht="15">
      <c r="A9" s="10" t="s">
        <v>203</v>
      </c>
      <c r="B9" s="10"/>
    </row>
    <row r="10" spans="1:3" ht="15">
      <c r="A10" s="11" t="s">
        <v>76</v>
      </c>
      <c r="B10" s="11"/>
      <c r="C10" s="18"/>
    </row>
    <row r="11" spans="1:3" ht="15">
      <c r="A11" s="1" t="s">
        <v>65</v>
      </c>
      <c r="B11" s="1"/>
      <c r="C11" s="16">
        <v>35378187.49</v>
      </c>
    </row>
    <row r="12" spans="1:3" ht="15">
      <c r="A12" s="1" t="s">
        <v>79</v>
      </c>
      <c r="B12" s="1"/>
      <c r="C12" s="16">
        <v>4314376.24</v>
      </c>
    </row>
    <row r="13" spans="1:3" ht="15">
      <c r="A13" s="1" t="s">
        <v>74</v>
      </c>
      <c r="B13" s="1"/>
      <c r="C13" s="16">
        <v>840078.56</v>
      </c>
    </row>
    <row r="14" spans="1:3" ht="15">
      <c r="A14" s="1" t="s">
        <v>66</v>
      </c>
      <c r="B14" s="1"/>
      <c r="C14" s="16">
        <v>675868.0099999999</v>
      </c>
    </row>
    <row r="15" spans="1:3" ht="15">
      <c r="A15" s="1" t="s">
        <v>75</v>
      </c>
      <c r="B15" s="1"/>
      <c r="C15" s="16">
        <v>604212.7000000001</v>
      </c>
    </row>
    <row r="16" spans="1:3" ht="15">
      <c r="A16" s="1" t="s">
        <v>77</v>
      </c>
      <c r="B16" s="1"/>
      <c r="C16" s="16">
        <v>751135.95</v>
      </c>
    </row>
    <row r="17" spans="1:3" ht="15">
      <c r="A17" s="1" t="s">
        <v>78</v>
      </c>
      <c r="B17" s="1"/>
      <c r="C17" s="16">
        <v>52677</v>
      </c>
    </row>
    <row r="18" spans="1:3" ht="15">
      <c r="A18" s="1" t="s">
        <v>172</v>
      </c>
      <c r="B18" s="1"/>
      <c r="C18" s="16">
        <v>26317.15</v>
      </c>
    </row>
    <row r="19" spans="1:4" ht="15">
      <c r="A19" s="12" t="s">
        <v>73</v>
      </c>
      <c r="B19" s="12"/>
      <c r="D19" s="17">
        <f>SUBTOTAL(9,C11:C18)</f>
        <v>42642853.10000001</v>
      </c>
    </row>
    <row r="20" spans="1:4" ht="15">
      <c r="A20" s="12"/>
      <c r="B20" s="12"/>
      <c r="D20" s="19"/>
    </row>
    <row r="21" spans="1:4" ht="15">
      <c r="A21" s="43" t="s">
        <v>165</v>
      </c>
      <c r="B21" s="43"/>
      <c r="C21" s="43"/>
      <c r="D21" s="43"/>
    </row>
    <row r="22" spans="1:2" ht="15">
      <c r="A22" s="10" t="s">
        <v>203</v>
      </c>
      <c r="B22" s="10"/>
    </row>
    <row r="23" spans="1:3" ht="15">
      <c r="A23" s="13" t="s">
        <v>72</v>
      </c>
      <c r="B23" s="13"/>
      <c r="C23" s="16">
        <v>1499882.0999999999</v>
      </c>
    </row>
    <row r="24" spans="1:3" ht="15" hidden="1" outlineLevel="1">
      <c r="A24" s="28" t="s">
        <v>161</v>
      </c>
      <c r="B24" s="14" t="str">
        <f>VLOOKUP(A24,Data!A:B,2,0)</f>
        <v>Union</v>
      </c>
      <c r="C24" s="20">
        <f>_xlfn.SUMIFS(Data!H:H,Data!A:A,'Program Statement'!A24)</f>
        <v>16781</v>
      </c>
    </row>
    <row r="25" spans="1:3" ht="15" hidden="1" outlineLevel="1">
      <c r="A25" s="28" t="s">
        <v>162</v>
      </c>
      <c r="B25" s="14" t="str">
        <f>VLOOKUP(A25,Data!A:B,2,0)</f>
        <v>Multnomah</v>
      </c>
      <c r="C25" s="20">
        <f>_xlfn.SUMIFS(Data!H:H,Data!A:A,'Program Statement'!A25)</f>
        <v>37500</v>
      </c>
    </row>
    <row r="26" spans="1:3" ht="15" hidden="1" outlineLevel="1">
      <c r="A26" s="28" t="s">
        <v>160</v>
      </c>
      <c r="B26" s="14" t="str">
        <f>VLOOKUP(A26,Data!A:B,2,0)</f>
        <v>(Statewide)</v>
      </c>
      <c r="C26" s="20">
        <f>_xlfn.SUMIFS(Data!H:H,Data!A:A,'Program Statement'!A26)</f>
        <v>209909.19</v>
      </c>
    </row>
    <row r="27" spans="1:3" ht="15" hidden="1" outlineLevel="1">
      <c r="A27" s="28" t="s">
        <v>163</v>
      </c>
      <c r="B27" s="14" t="str">
        <f>VLOOKUP(A27,Data!A:B,2,0)</f>
        <v>Douglas</v>
      </c>
      <c r="C27" s="20">
        <f>_xlfn.SUMIFS(Data!H:H,Data!A:A,'Program Statement'!A27)</f>
        <v>15935</v>
      </c>
    </row>
    <row r="28" spans="1:3" ht="15" hidden="1" outlineLevel="1">
      <c r="A28" s="28" t="s">
        <v>80</v>
      </c>
      <c r="B28" s="14" t="str">
        <f>VLOOKUP(A28,Data!A:B,2,0)</f>
        <v>Jackson</v>
      </c>
      <c r="C28" s="20">
        <f>_xlfn.SUMIFS(Data!H:H,Data!A:A,'Program Statement'!A28)</f>
        <v>300000</v>
      </c>
    </row>
    <row r="29" spans="1:3" ht="15" hidden="1" outlineLevel="1">
      <c r="A29" s="28" t="s">
        <v>81</v>
      </c>
      <c r="B29" s="14" t="str">
        <f>VLOOKUP(A29,Data!A:B,2,0)</f>
        <v>Jackson</v>
      </c>
      <c r="C29" s="20">
        <f>_xlfn.SUMIFS(Data!H:H,Data!A:A,'Program Statement'!A29)</f>
        <v>9680</v>
      </c>
    </row>
    <row r="30" spans="1:3" ht="15" hidden="1" outlineLevel="1">
      <c r="A30" s="28" t="s">
        <v>195</v>
      </c>
      <c r="B30" s="14" t="str">
        <f>VLOOKUP(A30,Data!A:B,2,0)</f>
        <v>Multnomah</v>
      </c>
      <c r="C30" s="20">
        <f>_xlfn.SUMIFS(Data!H:H,Data!A:A,'Program Statement'!A30)</f>
        <v>207135</v>
      </c>
    </row>
    <row r="31" spans="1:3" ht="15" hidden="1" outlineLevel="1">
      <c r="A31" s="28" t="s">
        <v>82</v>
      </c>
      <c r="B31" s="14" t="str">
        <f>VLOOKUP(A31,Data!A:B,2,0)</f>
        <v>Lane</v>
      </c>
      <c r="C31" s="20">
        <f>_xlfn.SUMIFS(Data!H:H,Data!A:A,'Program Statement'!A31)</f>
        <v>125187</v>
      </c>
    </row>
    <row r="32" spans="1:3" ht="15" hidden="1" outlineLevel="1">
      <c r="A32" s="28" t="s">
        <v>184</v>
      </c>
      <c r="B32" s="14" t="str">
        <f>VLOOKUP(A32,Data!A:B,2,0)</f>
        <v>Linn</v>
      </c>
      <c r="C32" s="20">
        <f>_xlfn.SUMIFS(Data!H:H,Data!A:A,'Program Statement'!A32)</f>
        <v>98821</v>
      </c>
    </row>
    <row r="33" spans="1:3" ht="15" hidden="1" outlineLevel="1">
      <c r="A33" s="28" t="s">
        <v>83</v>
      </c>
      <c r="B33" s="14" t="str">
        <f>VLOOKUP(A33,Data!A:B,2,0)</f>
        <v>Lane</v>
      </c>
      <c r="C33" s="20">
        <f>_xlfn.SUMIFS(Data!H:H,Data!A:A,'Program Statement'!A33)</f>
        <v>500000</v>
      </c>
    </row>
    <row r="34" spans="1:3" ht="15" hidden="1" outlineLevel="1">
      <c r="A34" s="28" t="s">
        <v>84</v>
      </c>
      <c r="B34" s="14" t="str">
        <f>VLOOKUP(A34,Data!A:B,2,0)</f>
        <v>Union</v>
      </c>
      <c r="C34" s="20">
        <f>_xlfn.SUMIFS(Data!H:H,Data!A:A,'Program Statement'!A34)</f>
        <v>100000</v>
      </c>
    </row>
    <row r="35" spans="1:3" ht="15" hidden="1" outlineLevel="1">
      <c r="A35" s="28" t="s">
        <v>185</v>
      </c>
      <c r="B35" s="14" t="str">
        <f>VLOOKUP(A35,Data!A:B,2,0)</f>
        <v>Clatsop</v>
      </c>
      <c r="C35" s="20">
        <f>_xlfn.SUMIFS(Data!H:H,Data!A:A,'Program Statement'!A35)</f>
        <v>100000</v>
      </c>
    </row>
    <row r="36" spans="1:3" ht="15" hidden="1" outlineLevel="1">
      <c r="A36" s="28" t="s">
        <v>85</v>
      </c>
      <c r="B36" s="14" t="str">
        <f>VLOOKUP(A36,Data!A:B,2,0)</f>
        <v>Deschutes</v>
      </c>
      <c r="C36" s="20">
        <f>_xlfn.SUMIFS(Data!H:H,Data!A:A,'Program Statement'!A36)</f>
        <v>150000</v>
      </c>
    </row>
    <row r="37" spans="1:3" ht="15" hidden="1" outlineLevel="1">
      <c r="A37" s="28" t="s">
        <v>86</v>
      </c>
      <c r="B37" s="14" t="str">
        <f>VLOOKUP(A37,Data!A:B,2,0)</f>
        <v>Multnomah</v>
      </c>
      <c r="C37" s="20">
        <f>_xlfn.SUMIFS(Data!H:H,Data!A:A,'Program Statement'!A37)</f>
        <v>500000</v>
      </c>
    </row>
    <row r="38" spans="1:3" ht="15" hidden="1" outlineLevel="1">
      <c r="A38" s="28" t="s">
        <v>87</v>
      </c>
      <c r="B38" s="14" t="str">
        <f>VLOOKUP(A38,Data!A:B,2,0)</f>
        <v>Lincoln</v>
      </c>
      <c r="C38" s="20">
        <f>_xlfn.SUMIFS(Data!H:H,Data!A:A,'Program Statement'!A38)</f>
        <v>38452</v>
      </c>
    </row>
    <row r="39" spans="1:3" ht="15" hidden="1" outlineLevel="1">
      <c r="A39" s="28" t="s">
        <v>88</v>
      </c>
      <c r="B39" s="14" t="str">
        <f>VLOOKUP(A39,Data!A:B,2,0)</f>
        <v>Morrow</v>
      </c>
      <c r="C39" s="20">
        <f>_xlfn.SUMIFS(Data!H:H,Data!A:A,'Program Statement'!A39)</f>
        <v>126583</v>
      </c>
    </row>
    <row r="40" spans="1:3" ht="15" hidden="1" outlineLevel="1">
      <c r="A40" s="28" t="s">
        <v>179</v>
      </c>
      <c r="B40" s="14" t="str">
        <f>VLOOKUP(A40,Data!A:B,2,0)</f>
        <v>Morrow</v>
      </c>
      <c r="C40" s="20">
        <f>_xlfn.SUMIFS(Data!H:H,Data!A:A,'Program Statement'!A40)</f>
        <v>200000</v>
      </c>
    </row>
    <row r="41" spans="1:3" ht="15" hidden="1" outlineLevel="1">
      <c r="A41" s="28" t="s">
        <v>89</v>
      </c>
      <c r="B41" s="14" t="str">
        <f>VLOOKUP(A41,Data!A:B,2,0)</f>
        <v>Grant</v>
      </c>
      <c r="C41" s="20">
        <f>_xlfn.SUMIFS(Data!H:H,Data!A:A,'Program Statement'!A41)</f>
        <v>162228</v>
      </c>
    </row>
    <row r="42" spans="1:3" ht="15" hidden="1" outlineLevel="1">
      <c r="A42" s="28" t="s">
        <v>18</v>
      </c>
      <c r="B42" s="14" t="str">
        <f>VLOOKUP(A42,Data!A:B,2,0)</f>
        <v>Multnomah</v>
      </c>
      <c r="C42" s="20">
        <f>_xlfn.SUMIFS(Data!H:H,Data!A:A,'Program Statement'!A42)</f>
        <v>100000</v>
      </c>
    </row>
    <row r="43" spans="1:3" ht="15" hidden="1" outlineLevel="1">
      <c r="A43" s="28" t="s">
        <v>90</v>
      </c>
      <c r="B43" s="14" t="str">
        <f>VLOOKUP(A43,Data!A:B,2,0)</f>
        <v>Multnomah</v>
      </c>
      <c r="C43" s="20">
        <f>_xlfn.SUMIFS(Data!H:H,Data!A:A,'Program Statement'!A43)</f>
        <v>500000</v>
      </c>
    </row>
    <row r="44" spans="1:3" ht="15" hidden="1" outlineLevel="1">
      <c r="A44" s="28" t="s">
        <v>91</v>
      </c>
      <c r="B44" s="14" t="str">
        <f>VLOOKUP(A44,Data!A:B,2,0)</f>
        <v>Umatilla</v>
      </c>
      <c r="C44" s="20">
        <f>_xlfn.SUMIFS(Data!H:H,Data!A:A,'Program Statement'!A44)</f>
        <v>150000</v>
      </c>
    </row>
    <row r="45" spans="1:3" ht="15" hidden="1" outlineLevel="1">
      <c r="A45" s="28" t="s">
        <v>92</v>
      </c>
      <c r="B45" s="14" t="str">
        <f>VLOOKUP(A45,Data!A:B,2,0)</f>
        <v>Douglas</v>
      </c>
      <c r="C45" s="20">
        <f>_xlfn.SUMIFS(Data!H:H,Data!A:A,'Program Statement'!A45)</f>
        <v>500000</v>
      </c>
    </row>
    <row r="46" spans="1:3" ht="15" hidden="1" outlineLevel="1">
      <c r="A46" s="28" t="s">
        <v>17</v>
      </c>
      <c r="B46" s="14" t="str">
        <f>VLOOKUP(A46,Data!A:B,2,0)</f>
        <v>Jefferson</v>
      </c>
      <c r="C46" s="20">
        <f>_xlfn.SUMIFS(Data!H:H,Data!A:A,'Program Statement'!A46)</f>
        <v>1503</v>
      </c>
    </row>
    <row r="47" spans="1:3" ht="15" hidden="1" outlineLevel="1">
      <c r="A47" s="28" t="s">
        <v>93</v>
      </c>
      <c r="B47" s="14" t="str">
        <f>VLOOKUP(A47,Data!A:B,2,0)</f>
        <v>Morrow</v>
      </c>
      <c r="C47" s="20">
        <f>_xlfn.SUMIFS(Data!H:H,Data!A:A,'Program Statement'!A47)</f>
        <v>200000</v>
      </c>
    </row>
    <row r="48" spans="1:3" ht="15" hidden="1" outlineLevel="1">
      <c r="A48" s="28" t="s">
        <v>94</v>
      </c>
      <c r="B48" s="14" t="str">
        <f>VLOOKUP(A48,Data!A:B,2,0)</f>
        <v>Coos</v>
      </c>
      <c r="C48" s="20">
        <f>_xlfn.SUMIFS(Data!H:H,Data!A:A,'Program Statement'!A48)</f>
        <v>100000</v>
      </c>
    </row>
    <row r="49" spans="1:3" ht="15" hidden="1" outlineLevel="1">
      <c r="A49" s="28" t="s">
        <v>95</v>
      </c>
      <c r="B49" s="14" t="str">
        <f>VLOOKUP(A49,Data!A:B,2,0)</f>
        <v>Wasco</v>
      </c>
      <c r="C49" s="20">
        <f>_xlfn.SUMIFS(Data!H:H,Data!A:A,'Program Statement'!A49)</f>
        <v>52666</v>
      </c>
    </row>
    <row r="50" spans="1:3" ht="15" hidden="1" outlineLevel="1">
      <c r="A50" s="28" t="s">
        <v>96</v>
      </c>
      <c r="B50" s="14" t="str">
        <f>VLOOKUP(A50,Data!A:B,2,0)</f>
        <v>Deschutes</v>
      </c>
      <c r="C50" s="20">
        <f>_xlfn.SUMIFS(Data!H:H,Data!A:A,'Program Statement'!A50)</f>
        <v>100000</v>
      </c>
    </row>
    <row r="51" spans="1:3" ht="15" hidden="1" outlineLevel="1">
      <c r="A51" s="28" t="s">
        <v>16</v>
      </c>
      <c r="B51" s="14" t="str">
        <f>VLOOKUP(A51,Data!A:B,2,0)</f>
        <v>Multnomah</v>
      </c>
      <c r="C51" s="20">
        <f>_xlfn.SUMIFS(Data!H:H,Data!A:A,'Program Statement'!A51)</f>
        <v>100000</v>
      </c>
    </row>
    <row r="52" spans="1:3" ht="15" hidden="1" outlineLevel="1">
      <c r="A52" s="28" t="s">
        <v>15</v>
      </c>
      <c r="B52" s="14" t="str">
        <f>VLOOKUP(A52,Data!A:B,2,0)</f>
        <v>Multnomah</v>
      </c>
      <c r="C52" s="20">
        <f>_xlfn.SUMIFS(Data!H:H,Data!A:A,'Program Statement'!A52)</f>
        <v>197000</v>
      </c>
    </row>
    <row r="53" spans="1:3" ht="15" hidden="1" outlineLevel="1">
      <c r="A53" s="28" t="s">
        <v>97</v>
      </c>
      <c r="B53" s="14" t="str">
        <f>VLOOKUP(A53,Data!A:B,2,0)</f>
        <v>Umatilla</v>
      </c>
      <c r="C53" s="20">
        <f>_xlfn.SUMIFS(Data!H:H,Data!A:A,'Program Statement'!A53)</f>
        <v>50000</v>
      </c>
    </row>
    <row r="54" spans="1:3" ht="15" hidden="1" outlineLevel="1">
      <c r="A54" s="28" t="s">
        <v>98</v>
      </c>
      <c r="B54" s="14" t="str">
        <f>VLOOKUP(A54,Data!A:B,2,0)</f>
        <v>Umatilla</v>
      </c>
      <c r="C54" s="20">
        <f>_xlfn.SUMIFS(Data!H:H,Data!A:A,'Program Statement'!A54)</f>
        <v>50000</v>
      </c>
    </row>
    <row r="55" spans="1:3" ht="15" hidden="1" outlineLevel="1">
      <c r="A55" s="28" t="s">
        <v>56</v>
      </c>
      <c r="B55" s="14" t="str">
        <f>VLOOKUP(A55,Data!A:B,2,0)</f>
        <v>Clackamas</v>
      </c>
      <c r="C55" s="20">
        <f>_xlfn.SUMIFS(Data!H:H,Data!A:A,'Program Statement'!A55)</f>
        <v>100000</v>
      </c>
    </row>
    <row r="56" spans="1:3" ht="15" hidden="1" outlineLevel="1">
      <c r="A56" s="28" t="s">
        <v>99</v>
      </c>
      <c r="B56" s="14" t="str">
        <f>VLOOKUP(A56,Data!A:B,2,0)</f>
        <v>Deschutes</v>
      </c>
      <c r="C56" s="20">
        <f>_xlfn.SUMIFS(Data!H:H,Data!A:A,'Program Statement'!A56)</f>
        <v>4704</v>
      </c>
    </row>
    <row r="57" spans="1:3" ht="15" hidden="1" outlineLevel="1">
      <c r="A57" s="28" t="s">
        <v>13</v>
      </c>
      <c r="B57" s="14" t="str">
        <f>VLOOKUP(A57,Data!A:B,2,0)</f>
        <v>Washington</v>
      </c>
      <c r="C57" s="20">
        <f>_xlfn.SUMIFS(Data!H:H,Data!A:A,'Program Statement'!A57)</f>
        <v>255000</v>
      </c>
    </row>
    <row r="58" spans="1:3" ht="15" hidden="1" outlineLevel="1">
      <c r="A58" s="28" t="s">
        <v>57</v>
      </c>
      <c r="B58" s="14" t="str">
        <f>VLOOKUP(A58,Data!A:B,2,0)</f>
        <v>Washington</v>
      </c>
      <c r="C58" s="20">
        <f>_xlfn.SUMIFS(Data!H:H,Data!A:A,'Program Statement'!A58)</f>
        <v>100000</v>
      </c>
    </row>
    <row r="59" spans="1:3" ht="15" hidden="1" outlineLevel="1">
      <c r="A59" s="28" t="s">
        <v>186</v>
      </c>
      <c r="B59" s="14" t="str">
        <f>VLOOKUP(A59,Data!A:B,2,0)</f>
        <v>Multnomah</v>
      </c>
      <c r="C59" s="20">
        <f>_xlfn.SUMIFS(Data!H:H,Data!A:A,'Program Statement'!A59)</f>
        <v>100000</v>
      </c>
    </row>
    <row r="60" spans="1:3" ht="15" hidden="1" outlineLevel="1">
      <c r="A60" s="28" t="s">
        <v>187</v>
      </c>
      <c r="B60" s="14" t="str">
        <f>VLOOKUP(A60,Data!A:B,2,0)</f>
        <v>Yamhill</v>
      </c>
      <c r="C60" s="20">
        <f>_xlfn.SUMIFS(Data!H:H,Data!A:A,'Program Statement'!A60)</f>
        <v>0</v>
      </c>
    </row>
    <row r="61" spans="1:3" ht="15" hidden="1" outlineLevel="1">
      <c r="A61" s="28" t="s">
        <v>100</v>
      </c>
      <c r="B61" s="14" t="str">
        <f>VLOOKUP(A61,Data!A:B,2,0)</f>
        <v>Douglas</v>
      </c>
      <c r="C61" s="20">
        <f>_xlfn.SUMIFS(Data!H:H,Data!A:A,'Program Statement'!A61)</f>
        <v>200000</v>
      </c>
    </row>
    <row r="62" spans="1:3" ht="15" hidden="1" outlineLevel="1">
      <c r="A62" s="28" t="s">
        <v>101</v>
      </c>
      <c r="B62" s="14" t="str">
        <f>VLOOKUP(A62,Data!A:B,2,0)</f>
        <v>Douglas</v>
      </c>
      <c r="C62" s="20">
        <f>_xlfn.SUMIFS(Data!H:H,Data!A:A,'Program Statement'!A62)</f>
        <v>35875.979999999996</v>
      </c>
    </row>
    <row r="63" spans="1:3" ht="15" hidden="1" outlineLevel="1">
      <c r="A63" s="28" t="s">
        <v>102</v>
      </c>
      <c r="B63" s="14" t="str">
        <f>VLOOKUP(A63,Data!A:B,2,0)</f>
        <v>Malheur</v>
      </c>
      <c r="C63" s="20">
        <f>_xlfn.SUMIFS(Data!H:H,Data!A:A,'Program Statement'!A63)</f>
        <v>76062</v>
      </c>
    </row>
    <row r="64" spans="1:3" ht="15" hidden="1" outlineLevel="1">
      <c r="A64" s="28" t="s">
        <v>11</v>
      </c>
      <c r="B64" s="14" t="str">
        <f>VLOOKUP(A64,Data!A:B,2,0)</f>
        <v>Washington</v>
      </c>
      <c r="C64" s="20">
        <f>_xlfn.SUMIFS(Data!H:H,Data!A:A,'Program Statement'!A64)</f>
        <v>200000</v>
      </c>
    </row>
    <row r="65" spans="1:3" ht="15" hidden="1" outlineLevel="1">
      <c r="A65" s="28" t="s">
        <v>103</v>
      </c>
      <c r="B65" s="14" t="str">
        <f>VLOOKUP(A65,Data!A:B,2,0)</f>
        <v>Polk</v>
      </c>
      <c r="C65" s="20">
        <f>_xlfn.SUMIFS(Data!H:H,Data!A:A,'Program Statement'!A65)</f>
        <v>485021</v>
      </c>
    </row>
    <row r="66" spans="1:3" ht="15" hidden="1" outlineLevel="1">
      <c r="A66" s="28" t="s">
        <v>104</v>
      </c>
      <c r="B66" s="14" t="str">
        <f>VLOOKUP(A66,Data!A:B,2,0)</f>
        <v>Multnomah</v>
      </c>
      <c r="C66" s="20">
        <f>_xlfn.SUMIFS(Data!H:H,Data!A:A,'Program Statement'!A66)</f>
        <v>435000</v>
      </c>
    </row>
    <row r="67" spans="1:3" ht="15" hidden="1" outlineLevel="1">
      <c r="A67" s="28" t="s">
        <v>105</v>
      </c>
      <c r="B67" s="14" t="str">
        <f>VLOOKUP(A67,Data!A:B,2,0)</f>
        <v>Lincoln</v>
      </c>
      <c r="C67" s="20">
        <f>_xlfn.SUMIFS(Data!H:H,Data!A:A,'Program Statement'!A67)</f>
        <v>94000</v>
      </c>
    </row>
    <row r="68" spans="1:3" ht="15" hidden="1" outlineLevel="1">
      <c r="A68" s="28" t="s">
        <v>106</v>
      </c>
      <c r="B68" s="14" t="str">
        <f>VLOOKUP(A68,Data!A:B,2,0)</f>
        <v>Josephine</v>
      </c>
      <c r="C68" s="20">
        <f>_xlfn.SUMIFS(Data!H:H,Data!A:A,'Program Statement'!A68)</f>
        <v>162833</v>
      </c>
    </row>
    <row r="69" spans="1:3" ht="15" hidden="1" outlineLevel="1">
      <c r="A69" s="28" t="s">
        <v>107</v>
      </c>
      <c r="B69" s="14" t="str">
        <f>VLOOKUP(A69,Data!A:B,2,0)</f>
        <v>Josephine</v>
      </c>
      <c r="C69" s="20">
        <f>_xlfn.SUMIFS(Data!H:H,Data!A:A,'Program Statement'!A69)</f>
        <v>181183</v>
      </c>
    </row>
    <row r="70" spans="1:3" ht="15" hidden="1" outlineLevel="1">
      <c r="A70" s="28" t="s">
        <v>108</v>
      </c>
      <c r="B70" s="14" t="str">
        <f>VLOOKUP(A70,Data!A:B,2,0)</f>
        <v>Douglas</v>
      </c>
      <c r="C70" s="20">
        <f>_xlfn.SUMIFS(Data!H:H,Data!A:A,'Program Statement'!A70)</f>
        <v>45557</v>
      </c>
    </row>
    <row r="71" spans="1:3" ht="15" hidden="1" outlineLevel="1">
      <c r="A71" s="28" t="s">
        <v>109</v>
      </c>
      <c r="B71" s="14" t="str">
        <f>VLOOKUP(A71,Data!A:B,2,0)</f>
        <v>Multnomah</v>
      </c>
      <c r="C71" s="20">
        <f>_xlfn.SUMIFS(Data!H:H,Data!A:A,'Program Statement'!A71)</f>
        <v>78000</v>
      </c>
    </row>
    <row r="72" spans="1:3" ht="15" hidden="1" outlineLevel="1">
      <c r="A72" s="28" t="s">
        <v>199</v>
      </c>
      <c r="B72" s="14" t="str">
        <f>VLOOKUP(A72,Data!A:B,2,0)</f>
        <v>Jackson</v>
      </c>
      <c r="C72" s="20">
        <f>_xlfn.SUMIFS(Data!H:H,Data!A:A,'Program Statement'!A72)</f>
        <v>200000</v>
      </c>
    </row>
    <row r="73" spans="1:3" ht="15" hidden="1" outlineLevel="1">
      <c r="A73" s="28" t="s">
        <v>110</v>
      </c>
      <c r="B73" s="14" t="str">
        <f>VLOOKUP(A73,Data!A:B,2,0)</f>
        <v>Jackson</v>
      </c>
      <c r="C73" s="20">
        <f>_xlfn.SUMIFS(Data!H:H,Data!A:A,'Program Statement'!A73)</f>
        <v>150000</v>
      </c>
    </row>
    <row r="74" spans="1:3" ht="15" hidden="1" outlineLevel="1">
      <c r="A74" s="28" t="s">
        <v>111</v>
      </c>
      <c r="B74" s="14" t="str">
        <f>VLOOKUP(A74,Data!A:B,2,0)</f>
        <v>Multnomah</v>
      </c>
      <c r="C74" s="20">
        <f>_xlfn.SUMIFS(Data!H:H,Data!A:A,'Program Statement'!A74)</f>
        <v>500000</v>
      </c>
    </row>
    <row r="75" spans="1:3" ht="15" hidden="1" outlineLevel="1">
      <c r="A75" s="28" t="s">
        <v>112</v>
      </c>
      <c r="B75" s="14" t="str">
        <f>VLOOKUP(A75,Data!A:B,2,0)</f>
        <v>Washington</v>
      </c>
      <c r="C75" s="20">
        <f>_xlfn.SUMIFS(Data!H:H,Data!A:A,'Program Statement'!A75)</f>
        <v>400000</v>
      </c>
    </row>
    <row r="76" spans="1:3" ht="15" hidden="1" outlineLevel="1">
      <c r="A76" s="28" t="s">
        <v>113</v>
      </c>
      <c r="B76" s="14" t="str">
        <f>VLOOKUP(A76,Data!A:B,2,0)</f>
        <v>Lane</v>
      </c>
      <c r="C76" s="20">
        <f>_xlfn.SUMIFS(Data!H:H,Data!A:A,'Program Statement'!A76)</f>
        <v>100000</v>
      </c>
    </row>
    <row r="77" spans="1:3" ht="15" hidden="1" outlineLevel="1">
      <c r="A77" s="28" t="s">
        <v>114</v>
      </c>
      <c r="B77" s="14" t="str">
        <f>VLOOKUP(A77,Data!A:B,2,0)</f>
        <v>Multnomah</v>
      </c>
      <c r="C77" s="20">
        <f>_xlfn.SUMIFS(Data!H:H,Data!A:A,'Program Statement'!A77)</f>
        <v>44929</v>
      </c>
    </row>
    <row r="78" spans="1:3" ht="15" hidden="1" outlineLevel="1">
      <c r="A78" s="28" t="s">
        <v>10</v>
      </c>
      <c r="B78" s="14" t="str">
        <f>VLOOKUP(A78,Data!A:B,2,0)</f>
        <v>Klamath</v>
      </c>
      <c r="C78" s="20">
        <f>_xlfn.SUMIFS(Data!H:H,Data!A:A,'Program Statement'!A78)</f>
        <v>200000</v>
      </c>
    </row>
    <row r="79" spans="1:3" ht="15" hidden="1" outlineLevel="1">
      <c r="A79" s="28" t="s">
        <v>188</v>
      </c>
      <c r="B79" s="14" t="str">
        <f>VLOOKUP(A79,Data!A:B,2,0)</f>
        <v>Clackamas</v>
      </c>
      <c r="C79" s="20">
        <f>_xlfn.SUMIFS(Data!H:H,Data!A:A,'Program Statement'!A79)</f>
        <v>0</v>
      </c>
    </row>
    <row r="80" spans="1:3" ht="15" hidden="1" outlineLevel="1">
      <c r="A80" s="28" t="s">
        <v>197</v>
      </c>
      <c r="B80" s="14" t="str">
        <f>VLOOKUP(A80,Data!A:B,2,0)</f>
        <v>Multnomah</v>
      </c>
      <c r="C80" s="20">
        <f>_xlfn.SUMIFS(Data!H:H,Data!A:A,'Program Statement'!A80)</f>
        <v>0</v>
      </c>
    </row>
    <row r="81" spans="1:3" ht="15" hidden="1" outlineLevel="1">
      <c r="A81" s="28" t="s">
        <v>115</v>
      </c>
      <c r="B81" s="14" t="str">
        <f>VLOOKUP(A81,Data!A:B,2,0)</f>
        <v>Hood River</v>
      </c>
      <c r="C81" s="20">
        <f>_xlfn.SUMIFS(Data!H:H,Data!A:A,'Program Statement'!A81)</f>
        <v>187792</v>
      </c>
    </row>
    <row r="82" spans="1:3" ht="15" hidden="1" outlineLevel="1">
      <c r="A82" s="28" t="s">
        <v>61</v>
      </c>
      <c r="B82" s="14" t="str">
        <f>VLOOKUP(A82,Data!A:B,2,0)</f>
        <v>Coos</v>
      </c>
      <c r="C82" s="20">
        <f>_xlfn.SUMIFS(Data!H:H,Data!A:A,'Program Statement'!A82)</f>
        <v>200000</v>
      </c>
    </row>
    <row r="83" spans="1:3" ht="15" hidden="1" outlineLevel="1">
      <c r="A83" s="28" t="s">
        <v>116</v>
      </c>
      <c r="B83" s="14" t="str">
        <f>VLOOKUP(A83,Data!A:B,2,0)</f>
        <v>Deschutes</v>
      </c>
      <c r="C83" s="20">
        <f>_xlfn.SUMIFS(Data!H:H,Data!A:A,'Program Statement'!A83)</f>
        <v>376186</v>
      </c>
    </row>
    <row r="84" spans="1:3" ht="15" hidden="1" outlineLevel="1">
      <c r="A84" s="28" t="s">
        <v>117</v>
      </c>
      <c r="B84" s="14" t="str">
        <f>VLOOKUP(A84,Data!A:B,2,0)</f>
        <v>Jackson</v>
      </c>
      <c r="C84" s="20">
        <f>_xlfn.SUMIFS(Data!H:H,Data!A:A,'Program Statement'!A84)</f>
        <v>441173</v>
      </c>
    </row>
    <row r="85" spans="1:3" ht="15" hidden="1" outlineLevel="1">
      <c r="A85" s="28" t="s">
        <v>118</v>
      </c>
      <c r="B85" s="14" t="str">
        <f>VLOOKUP(A85,Data!A:B,2,0)</f>
        <v>Klamath</v>
      </c>
      <c r="C85" s="20">
        <f>_xlfn.SUMIFS(Data!H:H,Data!A:A,'Program Statement'!A85)</f>
        <v>100000</v>
      </c>
    </row>
    <row r="86" spans="1:3" ht="15" hidden="1" outlineLevel="1">
      <c r="A86" s="28" t="s">
        <v>119</v>
      </c>
      <c r="B86" s="14" t="str">
        <f>VLOOKUP(A86,Data!A:B,2,0)</f>
        <v>Multnomah</v>
      </c>
      <c r="C86" s="20">
        <f>_xlfn.SUMIFS(Data!H:H,Data!A:A,'Program Statement'!A86)</f>
        <v>175000</v>
      </c>
    </row>
    <row r="87" spans="1:3" ht="15" hidden="1" outlineLevel="1">
      <c r="A87" s="28" t="s">
        <v>120</v>
      </c>
      <c r="B87" s="14" t="str">
        <f>VLOOKUP(A87,Data!A:B,2,0)</f>
        <v>Polk</v>
      </c>
      <c r="C87" s="20">
        <f>_xlfn.SUMIFS(Data!H:H,Data!A:A,'Program Statement'!A87)</f>
        <v>200000</v>
      </c>
    </row>
    <row r="88" spans="1:3" ht="15" hidden="1" outlineLevel="1">
      <c r="A88" s="28" t="s">
        <v>189</v>
      </c>
      <c r="B88" s="14" t="str">
        <f>VLOOKUP(A88,Data!A:B,2,0)</f>
        <v>Lincoln</v>
      </c>
      <c r="C88" s="20">
        <f>_xlfn.SUMIFS(Data!H:H,Data!A:A,'Program Statement'!A88)</f>
        <v>0</v>
      </c>
    </row>
    <row r="89" spans="1:3" ht="15" hidden="1" outlineLevel="1">
      <c r="A89" s="28" t="s">
        <v>121</v>
      </c>
      <c r="B89" s="14" t="str">
        <f>VLOOKUP(A89,Data!A:B,2,0)</f>
        <v>Washington</v>
      </c>
      <c r="C89" s="20">
        <f>_xlfn.SUMIFS(Data!H:H,Data!A:A,'Program Statement'!A89)</f>
        <v>500000</v>
      </c>
    </row>
    <row r="90" spans="1:3" ht="15" hidden="1" outlineLevel="1">
      <c r="A90" s="28" t="s">
        <v>122</v>
      </c>
      <c r="B90" s="14" t="str">
        <f>VLOOKUP(A90,Data!A:B,2,0)</f>
        <v>Deschutes</v>
      </c>
      <c r="C90" s="20">
        <f>_xlfn.SUMIFS(Data!H:H,Data!A:A,'Program Statement'!A90)</f>
        <v>396000</v>
      </c>
    </row>
    <row r="91" spans="1:3" ht="15" hidden="1" outlineLevel="1">
      <c r="A91" s="28" t="s">
        <v>123</v>
      </c>
      <c r="B91" s="14" t="str">
        <f>VLOOKUP(A91,Data!A:B,2,0)</f>
        <v>Multnomah</v>
      </c>
      <c r="C91" s="20">
        <f>_xlfn.SUMIFS(Data!H:H,Data!A:A,'Program Statement'!A91)</f>
        <v>360000</v>
      </c>
    </row>
    <row r="92" spans="1:3" ht="15" hidden="1" outlineLevel="1">
      <c r="A92" s="28" t="s">
        <v>124</v>
      </c>
      <c r="B92" s="14" t="str">
        <f>VLOOKUP(A92,Data!A:B,2,0)</f>
        <v>Washington</v>
      </c>
      <c r="C92" s="20">
        <f>_xlfn.SUMIFS(Data!H:H,Data!A:A,'Program Statement'!A92)</f>
        <v>100000</v>
      </c>
    </row>
    <row r="93" spans="1:3" ht="15" hidden="1" outlineLevel="1">
      <c r="A93" s="28" t="s">
        <v>125</v>
      </c>
      <c r="B93" s="14" t="str">
        <f>VLOOKUP(A93,Data!A:B,2,0)</f>
        <v>Lane</v>
      </c>
      <c r="C93" s="20">
        <f>_xlfn.SUMIFS(Data!H:H,Data!A:A,'Program Statement'!A93)</f>
        <v>50000</v>
      </c>
    </row>
    <row r="94" spans="1:3" ht="15" hidden="1" outlineLevel="1">
      <c r="A94" s="28" t="s">
        <v>126</v>
      </c>
      <c r="B94" s="14" t="str">
        <f>VLOOKUP(A94,Data!A:B,2,0)</f>
        <v>Wallowa</v>
      </c>
      <c r="C94" s="20">
        <f>_xlfn.SUMIFS(Data!H:H,Data!A:A,'Program Statement'!A94)</f>
        <v>200000</v>
      </c>
    </row>
    <row r="95" spans="1:3" ht="15" hidden="1" outlineLevel="1">
      <c r="A95" s="28" t="s">
        <v>173</v>
      </c>
      <c r="B95" s="14" t="str">
        <f>VLOOKUP(A95,Data!A:B,2,0)</f>
        <v>Multnomah</v>
      </c>
      <c r="C95" s="20">
        <f>_xlfn.SUMIFS(Data!H:H,Data!A:A,'Program Statement'!A95)</f>
        <v>894203</v>
      </c>
    </row>
    <row r="96" spans="1:3" ht="15" hidden="1" outlineLevel="1">
      <c r="A96" s="28" t="s">
        <v>174</v>
      </c>
      <c r="B96" s="14" t="str">
        <f>VLOOKUP(A96,Data!A:B,2,0)</f>
        <v>Douglas</v>
      </c>
      <c r="C96" s="20">
        <f>_xlfn.SUMIFS(Data!H:H,Data!A:A,'Program Statement'!A96)</f>
        <v>532998</v>
      </c>
    </row>
    <row r="97" spans="1:3" ht="15" hidden="1" outlineLevel="1">
      <c r="A97" s="28" t="s">
        <v>127</v>
      </c>
      <c r="B97" s="14" t="str">
        <f>VLOOKUP(A97,Data!A:B,2,0)</f>
        <v>Grant</v>
      </c>
      <c r="C97" s="20">
        <f>_xlfn.SUMIFS(Data!H:H,Data!A:A,'Program Statement'!A97)</f>
        <v>162230</v>
      </c>
    </row>
    <row r="98" spans="1:3" ht="15" hidden="1" outlineLevel="1">
      <c r="A98" s="28" t="s">
        <v>60</v>
      </c>
      <c r="B98" s="14" t="str">
        <f>VLOOKUP(A98,Data!A:B,2,0)</f>
        <v>Linn</v>
      </c>
      <c r="C98" s="20">
        <f>_xlfn.SUMIFS(Data!H:H,Data!A:A,'Program Statement'!A98)</f>
        <v>26463</v>
      </c>
    </row>
    <row r="99" spans="1:3" ht="15" hidden="1" outlineLevel="1">
      <c r="A99" s="28" t="s">
        <v>207</v>
      </c>
      <c r="B99" s="14" t="str">
        <f>VLOOKUP(A99,Data!A:B,2,0)</f>
        <v>Multnomah</v>
      </c>
      <c r="C99" s="20">
        <f>_xlfn.SUMIFS(Data!H:H,Data!A:A,'Program Statement'!A99)</f>
        <v>0</v>
      </c>
    </row>
    <row r="100" spans="1:3" ht="15" hidden="1" outlineLevel="1">
      <c r="A100" s="28" t="s">
        <v>128</v>
      </c>
      <c r="B100" s="14" t="str">
        <f>VLOOKUP(A100,Data!A:B,2,0)</f>
        <v>Deschutes</v>
      </c>
      <c r="C100" s="20">
        <f>_xlfn.SUMIFS(Data!H:H,Data!A:A,'Program Statement'!A100)</f>
        <v>75910</v>
      </c>
    </row>
    <row r="101" spans="1:3" ht="15" hidden="1" outlineLevel="1">
      <c r="A101" s="28" t="s">
        <v>129</v>
      </c>
      <c r="B101" s="14" t="str">
        <f>VLOOKUP(A101,Data!A:B,2,0)</f>
        <v>Multnomah</v>
      </c>
      <c r="C101" s="20">
        <f>_xlfn.SUMIFS(Data!H:H,Data!A:A,'Program Statement'!A101)</f>
        <v>200000</v>
      </c>
    </row>
    <row r="102" spans="1:3" ht="15" hidden="1" outlineLevel="1">
      <c r="A102" s="28" t="s">
        <v>190</v>
      </c>
      <c r="B102" s="14" t="str">
        <f>VLOOKUP(A102,Data!A:B,2,0)</f>
        <v>Multnomah</v>
      </c>
      <c r="C102" s="20">
        <f>_xlfn.SUMIFS(Data!H:H,Data!A:A,'Program Statement'!A102)</f>
        <v>100000</v>
      </c>
    </row>
    <row r="103" spans="1:3" ht="15" hidden="1" outlineLevel="1">
      <c r="A103" s="28" t="s">
        <v>130</v>
      </c>
      <c r="B103" s="14" t="str">
        <f>VLOOKUP(A103,Data!A:B,2,0)</f>
        <v>Jackson</v>
      </c>
      <c r="C103" s="20">
        <f>_xlfn.SUMIFS(Data!H:H,Data!A:A,'Program Statement'!A103)</f>
        <v>66977.7</v>
      </c>
    </row>
    <row r="104" spans="1:3" ht="15" hidden="1" outlineLevel="1">
      <c r="A104" s="28" t="s">
        <v>131</v>
      </c>
      <c r="B104" s="14" t="str">
        <f>VLOOKUP(A104,Data!A:B,2,0)</f>
        <v>Washington</v>
      </c>
      <c r="C104" s="20">
        <f>_xlfn.SUMIFS(Data!H:H,Data!A:A,'Program Statement'!A104)</f>
        <v>93559</v>
      </c>
    </row>
    <row r="105" spans="1:3" ht="15" hidden="1" outlineLevel="1">
      <c r="A105" s="28" t="s">
        <v>8</v>
      </c>
      <c r="B105" s="14" t="str">
        <f>VLOOKUP(A105,Data!A:B,2,0)</f>
        <v>Multnomah</v>
      </c>
      <c r="C105" s="20">
        <f>_xlfn.SUMIFS(Data!H:H,Data!A:A,'Program Statement'!A105)</f>
        <v>200000</v>
      </c>
    </row>
    <row r="106" spans="1:3" ht="15" hidden="1" outlineLevel="1">
      <c r="A106" s="28" t="s">
        <v>132</v>
      </c>
      <c r="B106" s="14" t="str">
        <f>VLOOKUP(A106,Data!A:B,2,0)</f>
        <v>Malheur</v>
      </c>
      <c r="C106" s="20">
        <f>_xlfn.SUMIFS(Data!H:H,Data!A:A,'Program Statement'!A106)</f>
        <v>105638</v>
      </c>
    </row>
    <row r="107" spans="1:3" ht="15" hidden="1" outlineLevel="1">
      <c r="A107" s="28" t="s">
        <v>133</v>
      </c>
      <c r="B107" s="14" t="str">
        <f>VLOOKUP(A107,Data!A:B,2,0)</f>
        <v>Morrow</v>
      </c>
      <c r="C107" s="20">
        <f>_xlfn.SUMIFS(Data!H:H,Data!A:A,'Program Statement'!A107)</f>
        <v>100000</v>
      </c>
    </row>
    <row r="108" spans="1:3" ht="15" hidden="1" outlineLevel="1">
      <c r="A108" s="28" t="s">
        <v>134</v>
      </c>
      <c r="B108" s="14" t="str">
        <f>VLOOKUP(A108,Data!A:B,2,0)</f>
        <v>Douglas</v>
      </c>
      <c r="C108" s="20">
        <f>_xlfn.SUMIFS(Data!H:H,Data!A:A,'Program Statement'!A108)</f>
        <v>157603</v>
      </c>
    </row>
    <row r="109" spans="1:3" ht="15" hidden="1" outlineLevel="1">
      <c r="A109" s="28" t="s">
        <v>135</v>
      </c>
      <c r="B109" s="14" t="str">
        <f>VLOOKUP(A109,Data!A:B,2,0)</f>
        <v>Yamhill</v>
      </c>
      <c r="C109" s="20">
        <f>_xlfn.SUMIFS(Data!H:H,Data!A:A,'Program Statement'!A109)</f>
        <v>14412</v>
      </c>
    </row>
    <row r="110" spans="1:3" ht="15" hidden="1" outlineLevel="1">
      <c r="A110" s="28" t="s">
        <v>136</v>
      </c>
      <c r="B110" s="14" t="str">
        <f>VLOOKUP(A110,Data!A:B,2,0)</f>
        <v>Lane</v>
      </c>
      <c r="C110" s="20">
        <f>_xlfn.SUMIFS(Data!H:H,Data!A:A,'Program Statement'!A110)</f>
        <v>348020</v>
      </c>
    </row>
    <row r="111" spans="1:3" ht="15" hidden="1" outlineLevel="1">
      <c r="A111" s="28" t="s">
        <v>137</v>
      </c>
      <c r="B111" s="14" t="str">
        <f>VLOOKUP(A111,Data!A:B,2,0)</f>
        <v>Polk</v>
      </c>
      <c r="C111" s="20">
        <f>_xlfn.SUMIFS(Data!H:H,Data!A:A,'Program Statement'!A111)</f>
        <v>209960</v>
      </c>
    </row>
    <row r="112" spans="1:3" ht="15" hidden="1" outlineLevel="1">
      <c r="A112" s="28" t="s">
        <v>138</v>
      </c>
      <c r="B112" s="14" t="str">
        <f>VLOOKUP(A112,Data!A:B,2,0)</f>
        <v>Douglas</v>
      </c>
      <c r="C112" s="20">
        <f>_xlfn.SUMIFS(Data!H:H,Data!A:A,'Program Statement'!A112)</f>
        <v>226561</v>
      </c>
    </row>
    <row r="113" spans="1:3" ht="15" hidden="1" outlineLevel="1">
      <c r="A113" s="28" t="s">
        <v>139</v>
      </c>
      <c r="B113" s="14" t="str">
        <f>VLOOKUP(A113,Data!A:B,2,0)</f>
        <v>Benton</v>
      </c>
      <c r="C113" s="20">
        <f>_xlfn.SUMIFS(Data!H:H,Data!A:A,'Program Statement'!A113)</f>
        <v>150000</v>
      </c>
    </row>
    <row r="114" spans="1:3" ht="15" hidden="1" outlineLevel="1">
      <c r="A114" s="28" t="s">
        <v>191</v>
      </c>
      <c r="B114" s="14" t="str">
        <f>VLOOKUP(A114,Data!A:B,2,0)</f>
        <v>Hood River</v>
      </c>
      <c r="C114" s="20">
        <f>_xlfn.SUMIFS(Data!H:H,Data!A:A,'Program Statement'!A114)</f>
        <v>500000</v>
      </c>
    </row>
    <row r="115" spans="1:3" ht="15" hidden="1" outlineLevel="1">
      <c r="A115" s="28" t="s">
        <v>59</v>
      </c>
      <c r="B115" s="14" t="str">
        <f>VLOOKUP(A115,Data!A:B,2,0)</f>
        <v>Deschutes</v>
      </c>
      <c r="C115" s="20">
        <f>_xlfn.SUMIFS(Data!H:H,Data!A:A,'Program Statement'!A115)</f>
        <v>100000</v>
      </c>
    </row>
    <row r="116" spans="1:3" ht="15" hidden="1" outlineLevel="1">
      <c r="A116" s="28" t="s">
        <v>140</v>
      </c>
      <c r="B116" s="14" t="str">
        <f>VLOOKUP(A116,Data!A:B,2,0)</f>
        <v>Baker</v>
      </c>
      <c r="C116" s="20">
        <f>_xlfn.SUMIFS(Data!H:H,Data!A:A,'Program Statement'!A116)</f>
        <v>485000</v>
      </c>
    </row>
    <row r="117" spans="1:3" ht="15" hidden="1" outlineLevel="1">
      <c r="A117" s="28" t="s">
        <v>206</v>
      </c>
      <c r="B117" s="14" t="str">
        <f>VLOOKUP(A117,Data!A:B,2,0)</f>
        <v>Multnomah</v>
      </c>
      <c r="C117" s="20">
        <f>_xlfn.SUMIFS(Data!H:H,Data!A:A,'Program Statement'!A117)</f>
        <v>0</v>
      </c>
    </row>
    <row r="118" spans="1:3" ht="15" hidden="1" outlineLevel="1">
      <c r="A118" s="28" t="s">
        <v>141</v>
      </c>
      <c r="B118" s="14" t="str">
        <f>VLOOKUP(A118,Data!A:B,2,0)</f>
        <v>Multnomah</v>
      </c>
      <c r="C118" s="20">
        <f>_xlfn.SUMIFS(Data!H:H,Data!A:A,'Program Statement'!A118)</f>
        <v>100000</v>
      </c>
    </row>
    <row r="119" spans="1:3" ht="15" hidden="1" outlineLevel="1">
      <c r="A119" s="28" t="s">
        <v>142</v>
      </c>
      <c r="B119" s="14" t="str">
        <f>VLOOKUP(A119,Data!A:B,2,0)</f>
        <v>Jackson</v>
      </c>
      <c r="C119" s="20">
        <f>_xlfn.SUMIFS(Data!H:H,Data!A:A,'Program Statement'!A119)</f>
        <v>100000</v>
      </c>
    </row>
    <row r="120" spans="1:3" ht="15" hidden="1" outlineLevel="1">
      <c r="A120" s="28" t="s">
        <v>143</v>
      </c>
      <c r="B120" s="14" t="str">
        <f>VLOOKUP(A120,Data!A:B,2,0)</f>
        <v>Jackson</v>
      </c>
      <c r="C120" s="20">
        <f>_xlfn.SUMIFS(Data!H:H,Data!A:A,'Program Statement'!A120)</f>
        <v>164461</v>
      </c>
    </row>
    <row r="121" spans="1:3" ht="15" hidden="1" outlineLevel="1">
      <c r="A121" s="28" t="s">
        <v>200</v>
      </c>
      <c r="B121" s="14" t="str">
        <f>VLOOKUP(A121,Data!A:B,2,0)</f>
        <v>Clackamas</v>
      </c>
      <c r="C121" s="20">
        <f>_xlfn.SUMIFS(Data!H:H,Data!A:A,'Program Statement'!A121)</f>
        <v>500000</v>
      </c>
    </row>
    <row r="122" spans="1:3" ht="15" hidden="1" outlineLevel="1">
      <c r="A122" s="28" t="s">
        <v>58</v>
      </c>
      <c r="B122" s="14" t="str">
        <f>VLOOKUP(A122,Data!A:B,2,0)</f>
        <v>Multnomah</v>
      </c>
      <c r="C122" s="20">
        <f>_xlfn.SUMIFS(Data!H:H,Data!A:A,'Program Statement'!A122)</f>
        <v>50000</v>
      </c>
    </row>
    <row r="123" spans="1:3" ht="15" hidden="1" outlineLevel="1">
      <c r="A123" s="28" t="s">
        <v>144</v>
      </c>
      <c r="B123" s="14" t="str">
        <f>VLOOKUP(A123,Data!A:B,2,0)</f>
        <v>Clatsop</v>
      </c>
      <c r="C123" s="20">
        <f>_xlfn.SUMIFS(Data!H:H,Data!A:A,'Program Statement'!A123)</f>
        <v>160000</v>
      </c>
    </row>
    <row r="124" spans="1:3" ht="15" hidden="1" outlineLevel="1">
      <c r="A124" s="28" t="s">
        <v>63</v>
      </c>
      <c r="B124" s="14" t="str">
        <f>VLOOKUP(A124,Data!A:B,2,0)</f>
        <v>Clackamas</v>
      </c>
      <c r="C124" s="20">
        <f>_xlfn.SUMIFS(Data!H:H,Data!A:A,'Program Statement'!A124)</f>
        <v>100000</v>
      </c>
    </row>
    <row r="125" spans="1:3" ht="15" hidden="1" outlineLevel="1">
      <c r="A125" s="28" t="s">
        <v>167</v>
      </c>
      <c r="B125" s="14" t="str">
        <f>VLOOKUP(A125,Data!A:B,2,0)</f>
        <v>Multnomah</v>
      </c>
      <c r="C125" s="20">
        <f>_xlfn.SUMIFS(Data!H:H,Data!A:A,'Program Statement'!A125)</f>
        <v>100000</v>
      </c>
    </row>
    <row r="126" spans="1:3" ht="15" hidden="1" outlineLevel="1">
      <c r="A126" s="28" t="s">
        <v>145</v>
      </c>
      <c r="B126" s="14" t="str">
        <f>VLOOKUP(A126,Data!A:B,2,0)</f>
        <v>Washington</v>
      </c>
      <c r="C126" s="20">
        <f>_xlfn.SUMIFS(Data!H:H,Data!A:A,'Program Statement'!A126)</f>
        <v>17185.58</v>
      </c>
    </row>
    <row r="127" spans="1:3" ht="15" hidden="1" outlineLevel="1">
      <c r="A127" s="28" t="s">
        <v>146</v>
      </c>
      <c r="B127" s="14" t="str">
        <f>VLOOKUP(A127,Data!A:B,2,0)</f>
        <v>Lane</v>
      </c>
      <c r="C127" s="20">
        <f>_xlfn.SUMIFS(Data!H:H,Data!A:A,'Program Statement'!A127)</f>
        <v>200000</v>
      </c>
    </row>
    <row r="128" spans="1:3" ht="15" hidden="1" outlineLevel="1">
      <c r="A128" s="28" t="s">
        <v>62</v>
      </c>
      <c r="B128" s="14" t="str">
        <f>VLOOKUP(A128,Data!A:B,2,0)</f>
        <v>Jackson</v>
      </c>
      <c r="C128" s="20">
        <f>_xlfn.SUMIFS(Data!H:H,Data!A:A,'Program Statement'!A128)</f>
        <v>100000</v>
      </c>
    </row>
    <row r="129" spans="1:3" ht="15" hidden="1" outlineLevel="1">
      <c r="A129" s="28" t="s">
        <v>6</v>
      </c>
      <c r="B129" s="14" t="str">
        <f>VLOOKUP(A129,Data!A:B,2,0)</f>
        <v>Washington</v>
      </c>
      <c r="C129" s="20">
        <f>_xlfn.SUMIFS(Data!H:H,Data!A:A,'Program Statement'!A129)</f>
        <v>407700</v>
      </c>
    </row>
    <row r="130" spans="1:3" ht="15" hidden="1" outlineLevel="1">
      <c r="A130" s="28" t="s">
        <v>192</v>
      </c>
      <c r="B130" s="14" t="str">
        <f>VLOOKUP(A130,Data!A:B,2,0)</f>
        <v>Jackson</v>
      </c>
      <c r="C130" s="20">
        <f>_xlfn.SUMIFS(Data!H:H,Data!A:A,'Program Statement'!A130)</f>
        <v>822912</v>
      </c>
    </row>
    <row r="131" spans="1:3" ht="15" hidden="1" outlineLevel="1">
      <c r="A131" s="28" t="s">
        <v>5</v>
      </c>
      <c r="B131" s="14" t="str">
        <f>VLOOKUP(A131,Data!A:B,2,0)</f>
        <v>Washington</v>
      </c>
      <c r="C131" s="20">
        <f>_xlfn.SUMIFS(Data!H:H,Data!A:A,'Program Statement'!A131)</f>
        <v>100000</v>
      </c>
    </row>
    <row r="132" spans="1:3" ht="15" hidden="1" outlineLevel="1">
      <c r="A132" s="28" t="s">
        <v>147</v>
      </c>
      <c r="B132" s="14" t="str">
        <f>VLOOKUP(A132,Data!A:B,2,0)</f>
        <v>Washington</v>
      </c>
      <c r="C132" s="20">
        <f>_xlfn.SUMIFS(Data!H:H,Data!A:A,'Program Statement'!A132)</f>
        <v>600082</v>
      </c>
    </row>
    <row r="133" spans="1:3" ht="15" hidden="1" outlineLevel="1">
      <c r="A133" s="28" t="s">
        <v>148</v>
      </c>
      <c r="B133" s="14" t="str">
        <f>VLOOKUP(A133,Data!A:B,2,0)</f>
        <v>Marion</v>
      </c>
      <c r="C133" s="20">
        <f>_xlfn.SUMIFS(Data!H:H,Data!A:A,'Program Statement'!A133)</f>
        <v>350822</v>
      </c>
    </row>
    <row r="134" spans="1:3" ht="15" hidden="1" outlineLevel="1">
      <c r="A134" s="28" t="s">
        <v>149</v>
      </c>
      <c r="B134" s="14" t="str">
        <f>VLOOKUP(A134,Data!A:B,2,0)</f>
        <v>Lane</v>
      </c>
      <c r="C134" s="20">
        <f>_xlfn.SUMIFS(Data!H:H,Data!A:A,'Program Statement'!A134)</f>
        <v>98973</v>
      </c>
    </row>
    <row r="135" spans="1:3" ht="15" hidden="1" outlineLevel="1">
      <c r="A135" s="28" t="s">
        <v>150</v>
      </c>
      <c r="B135" s="14" t="str">
        <f>VLOOKUP(A135,Data!A:B,2,0)</f>
        <v>Wasco</v>
      </c>
      <c r="C135" s="20">
        <f>_xlfn.SUMIFS(Data!H:H,Data!A:A,'Program Statement'!A135)</f>
        <v>100000</v>
      </c>
    </row>
    <row r="136" spans="1:3" ht="15" hidden="1" outlineLevel="1">
      <c r="A136" s="28" t="s">
        <v>151</v>
      </c>
      <c r="B136" s="14" t="str">
        <f>VLOOKUP(A136,Data!A:B,2,0)</f>
        <v>Washington</v>
      </c>
      <c r="C136" s="20">
        <f>_xlfn.SUMIFS(Data!H:H,Data!A:A,'Program Statement'!A136)</f>
        <v>16500</v>
      </c>
    </row>
    <row r="137" spans="1:3" ht="15" hidden="1" outlineLevel="1">
      <c r="A137" s="28" t="s">
        <v>152</v>
      </c>
      <c r="B137" s="14" t="str">
        <f>VLOOKUP(A137,Data!A:B,2,0)</f>
        <v>Josephine</v>
      </c>
      <c r="C137" s="20">
        <f>_xlfn.SUMIFS(Data!H:H,Data!A:A,'Program Statement'!A137)</f>
        <v>100000</v>
      </c>
    </row>
    <row r="138" spans="1:3" ht="15" hidden="1" outlineLevel="1">
      <c r="A138" s="28" t="s">
        <v>153</v>
      </c>
      <c r="B138" s="14" t="str">
        <f>VLOOKUP(A138,Data!A:B,2,0)</f>
        <v>Multnomah</v>
      </c>
      <c r="C138" s="20">
        <f>_xlfn.SUMIFS(Data!H:H,Data!A:A,'Program Statement'!A138)</f>
        <v>200000</v>
      </c>
    </row>
    <row r="139" spans="1:3" ht="15" hidden="1" outlineLevel="1">
      <c r="A139" s="28" t="s">
        <v>154</v>
      </c>
      <c r="B139" s="14" t="str">
        <f>VLOOKUP(A139,Data!A:B,2,0)</f>
        <v>Klamath</v>
      </c>
      <c r="C139" s="20">
        <f>_xlfn.SUMIFS(Data!H:H,Data!A:A,'Program Statement'!A139)</f>
        <v>115252</v>
      </c>
    </row>
    <row r="140" spans="1:3" ht="15" hidden="1" outlineLevel="1">
      <c r="A140" s="28" t="s">
        <v>3</v>
      </c>
      <c r="B140" s="14" t="str">
        <f>VLOOKUP(A140,Data!A:B,2,0)</f>
        <v>Douglas</v>
      </c>
      <c r="C140" s="20">
        <f>_xlfn.SUMIFS(Data!H:H,Data!A:A,'Program Statement'!A140)</f>
        <v>200000</v>
      </c>
    </row>
    <row r="141" spans="1:3" ht="15" hidden="1" outlineLevel="1">
      <c r="A141" s="28" t="s">
        <v>193</v>
      </c>
      <c r="B141" s="14" t="str">
        <f>VLOOKUP(A141,Data!A:B,2,0)</f>
        <v>Umatilla</v>
      </c>
      <c r="C141" s="20">
        <f>_xlfn.SUMIFS(Data!H:H,Data!A:A,'Program Statement'!A141)</f>
        <v>100000</v>
      </c>
    </row>
    <row r="142" spans="1:3" ht="15" hidden="1" outlineLevel="1">
      <c r="A142" s="28" t="s">
        <v>1</v>
      </c>
      <c r="B142" s="14" t="str">
        <f>VLOOKUP(A142,Data!A:B,2,0)</f>
        <v>Multnomah</v>
      </c>
      <c r="C142" s="20">
        <f>_xlfn.SUMIFS(Data!H:H,Data!A:A,'Program Statement'!A142)</f>
        <v>100000</v>
      </c>
    </row>
    <row r="143" spans="1:3" ht="15" hidden="1" outlineLevel="1">
      <c r="A143" s="28" t="s">
        <v>155</v>
      </c>
      <c r="B143" s="14" t="str">
        <f>VLOOKUP(A143,Data!A:B,2,0)</f>
        <v>Josephine</v>
      </c>
      <c r="C143" s="20">
        <f>_xlfn.SUMIFS(Data!H:H,Data!A:A,'Program Statement'!A143)</f>
        <v>137000</v>
      </c>
    </row>
    <row r="144" spans="1:3" ht="15" hidden="1" outlineLevel="1">
      <c r="A144" s="28" t="s">
        <v>156</v>
      </c>
      <c r="B144" s="14" t="str">
        <f>VLOOKUP(A144,Data!A:B,2,0)</f>
        <v>Yamhill</v>
      </c>
      <c r="C144" s="20">
        <f>_xlfn.SUMIFS(Data!H:H,Data!A:A,'Program Statement'!A144)</f>
        <v>845000</v>
      </c>
    </row>
    <row r="145" spans="1:3" ht="15" hidden="1" outlineLevel="1">
      <c r="A145" s="28" t="s">
        <v>196</v>
      </c>
      <c r="B145" s="14" t="str">
        <f>VLOOKUP(A145,Data!A:B,2,0)</f>
        <v>Deschutes</v>
      </c>
      <c r="C145" s="20">
        <f>_xlfn.SUMIFS(Data!H:H,Data!A:A,'Program Statement'!A145)</f>
        <v>342900</v>
      </c>
    </row>
    <row r="146" spans="1:3" ht="15" hidden="1" outlineLevel="1">
      <c r="A146" s="28" t="s">
        <v>198</v>
      </c>
      <c r="B146" s="14" t="str">
        <f>VLOOKUP(A146,Data!A:B,2,0)</f>
        <v>Multnomah</v>
      </c>
      <c r="C146" s="20">
        <f>_xlfn.SUMIFS(Data!H:H,Data!A:A,'Program Statement'!A146)</f>
        <v>2905590</v>
      </c>
    </row>
    <row r="147" spans="1:3" ht="15" hidden="1" outlineLevel="1">
      <c r="A147" s="28" t="s">
        <v>157</v>
      </c>
      <c r="B147" s="14" t="str">
        <f>VLOOKUP(A147,Data!A:B,2,0)</f>
        <v>Marion</v>
      </c>
      <c r="C147" s="20">
        <f>_xlfn.SUMIFS(Data!H:H,Data!A:A,'Program Statement'!A147)</f>
        <v>427144</v>
      </c>
    </row>
    <row r="148" spans="1:3" ht="15" hidden="1" outlineLevel="1">
      <c r="A148" s="28" t="s">
        <v>175</v>
      </c>
      <c r="B148" s="14" t="str">
        <f>VLOOKUP(A148,Data!A:B,2,0)</f>
        <v>Jackson</v>
      </c>
      <c r="C148" s="20">
        <f>_xlfn.SUMIFS(Data!H:H,Data!A:A,'Program Statement'!A148)</f>
        <v>1092558</v>
      </c>
    </row>
    <row r="149" spans="1:3" ht="15" hidden="1" outlineLevel="1">
      <c r="A149" s="28" t="s">
        <v>158</v>
      </c>
      <c r="B149" s="14" t="str">
        <f>VLOOKUP(A149,Data!A:B,2,0)</f>
        <v>Clackamas</v>
      </c>
      <c r="C149" s="20">
        <f>_xlfn.SUMIFS(Data!H:H,Data!A:A,'Program Statement'!A149)</f>
        <v>13422</v>
      </c>
    </row>
    <row r="150" spans="1:3" ht="15" hidden="1" outlineLevel="1">
      <c r="A150" s="28" t="s">
        <v>176</v>
      </c>
      <c r="B150" s="14" t="str">
        <f>VLOOKUP(A150,Data!A:B,2,0)</f>
        <v>Jackson</v>
      </c>
      <c r="C150" s="20">
        <f>_xlfn.SUMIFS(Data!H:H,Data!A:A,'Program Statement'!A150)</f>
        <v>2332585</v>
      </c>
    </row>
    <row r="151" spans="1:3" ht="15" hidden="1" outlineLevel="1">
      <c r="A151" s="28" t="s">
        <v>194</v>
      </c>
      <c r="B151" s="14" t="str">
        <f>VLOOKUP(A151,Data!A:B,2,0)</f>
        <v>Hood River</v>
      </c>
      <c r="C151" s="20">
        <f>_xlfn.SUMIFS(Data!H:H,Data!A:A,'Program Statement'!A151)</f>
        <v>500000</v>
      </c>
    </row>
    <row r="152" spans="1:3" ht="15" hidden="1" outlineLevel="1">
      <c r="A152" s="28" t="s">
        <v>159</v>
      </c>
      <c r="B152" s="14" t="str">
        <f>VLOOKUP(A152,Data!A:B,2,0)</f>
        <v>Multnomah</v>
      </c>
      <c r="C152" s="20">
        <f>_xlfn.SUMIFS(Data!H:H,Data!A:A,'Program Statement'!A152)</f>
        <v>100000</v>
      </c>
    </row>
    <row r="153" spans="1:4" ht="15" collapsed="1">
      <c r="A153" s="13" t="s">
        <v>71</v>
      </c>
      <c r="B153" s="13"/>
      <c r="C153" s="16">
        <f>SUBTOTAL(9,C24:C152)</f>
        <v>30783317.449999996</v>
      </c>
      <c r="D153" s="26"/>
    </row>
    <row r="154" spans="1:3" ht="15">
      <c r="A154" s="13" t="s">
        <v>70</v>
      </c>
      <c r="B154" s="13"/>
      <c r="C154" s="16">
        <v>94160.04</v>
      </c>
    </row>
    <row r="155" spans="1:4" ht="15">
      <c r="A155" s="12" t="s">
        <v>69</v>
      </c>
      <c r="B155" s="12"/>
      <c r="D155" s="17">
        <f>SUBTOTAL(9,C23:C154)</f>
        <v>32377359.589999996</v>
      </c>
    </row>
    <row r="156" spans="1:2" ht="15">
      <c r="A156" s="13"/>
      <c r="B156" s="13"/>
    </row>
    <row r="157" spans="1:3" ht="15" hidden="1" outlineLevel="1">
      <c r="A157" s="30" t="s">
        <v>161</v>
      </c>
      <c r="B157" s="14" t="str">
        <f>VLOOKUP(A157,Data!A:B,2,0)</f>
        <v>Union</v>
      </c>
      <c r="C157" s="16">
        <f>_xlfn.SUMIFS(Data!I:I,Data!A:A,'Program Statement'!A157)</f>
        <v>0</v>
      </c>
    </row>
    <row r="158" spans="1:3" ht="15" hidden="1" outlineLevel="1">
      <c r="A158" s="30" t="s">
        <v>162</v>
      </c>
      <c r="B158" s="14" t="str">
        <f>VLOOKUP(A158,Data!A:B,2,0)</f>
        <v>Multnomah</v>
      </c>
      <c r="C158" s="16">
        <f>_xlfn.SUMIFS(Data!I:I,Data!A:A,'Program Statement'!A158)</f>
        <v>0</v>
      </c>
    </row>
    <row r="159" spans="1:3" ht="15" hidden="1" outlineLevel="1">
      <c r="A159" s="30" t="s">
        <v>160</v>
      </c>
      <c r="B159" s="14" t="str">
        <f>VLOOKUP(A159,Data!A:B,2,0)</f>
        <v>(Statewide)</v>
      </c>
      <c r="C159" s="16">
        <f>_xlfn.SUMIFS(Data!I:I,Data!A:A,'Program Statement'!A159)</f>
        <v>0</v>
      </c>
    </row>
    <row r="160" spans="1:3" ht="15" hidden="1" outlineLevel="1">
      <c r="A160" s="30" t="s">
        <v>163</v>
      </c>
      <c r="B160" s="14" t="str">
        <f>VLOOKUP(A160,Data!A:B,2,0)</f>
        <v>Douglas</v>
      </c>
      <c r="C160" s="16">
        <f>_xlfn.SUMIFS(Data!I:I,Data!A:A,'Program Statement'!A160)</f>
        <v>0</v>
      </c>
    </row>
    <row r="161" spans="1:3" ht="15" hidden="1" outlineLevel="1">
      <c r="A161" s="30" t="s">
        <v>80</v>
      </c>
      <c r="B161" s="14" t="str">
        <f>VLOOKUP(A161,Data!A:B,2,0)</f>
        <v>Jackson</v>
      </c>
      <c r="C161" s="16">
        <f>_xlfn.SUMIFS(Data!I:I,Data!A:A,'Program Statement'!A161)</f>
        <v>0</v>
      </c>
    </row>
    <row r="162" spans="1:3" ht="15" hidden="1" outlineLevel="1">
      <c r="A162" s="30" t="s">
        <v>81</v>
      </c>
      <c r="B162" s="14" t="str">
        <f>VLOOKUP(A162,Data!A:B,2,0)</f>
        <v>Jackson</v>
      </c>
      <c r="C162" s="16">
        <f>_xlfn.SUMIFS(Data!I:I,Data!A:A,'Program Statement'!A162)</f>
        <v>0</v>
      </c>
    </row>
    <row r="163" spans="1:3" ht="15" hidden="1" outlineLevel="1">
      <c r="A163" s="30" t="s">
        <v>195</v>
      </c>
      <c r="B163" s="14" t="str">
        <f>VLOOKUP(A163,Data!A:B,2,0)</f>
        <v>Multnomah</v>
      </c>
      <c r="C163" s="16">
        <f>_xlfn.SUMIFS(Data!I:I,Data!A:A,'Program Statement'!A163)</f>
        <v>0</v>
      </c>
    </row>
    <row r="164" spans="1:3" ht="15" hidden="1" outlineLevel="1">
      <c r="A164" s="30" t="s">
        <v>82</v>
      </c>
      <c r="B164" s="14" t="str">
        <f>VLOOKUP(A164,Data!A:B,2,0)</f>
        <v>Lane</v>
      </c>
      <c r="C164" s="16">
        <f>_xlfn.SUMIFS(Data!I:I,Data!A:A,'Program Statement'!A164)</f>
        <v>0</v>
      </c>
    </row>
    <row r="165" spans="1:3" ht="15" hidden="1" outlineLevel="1">
      <c r="A165" s="30" t="s">
        <v>184</v>
      </c>
      <c r="B165" s="14" t="str">
        <f>VLOOKUP(A165,Data!A:B,2,0)</f>
        <v>Linn</v>
      </c>
      <c r="C165" s="16">
        <f>_xlfn.SUMIFS(Data!I:I,Data!A:A,'Program Statement'!A165)</f>
        <v>0</v>
      </c>
    </row>
    <row r="166" spans="1:3" ht="15" hidden="1" outlineLevel="1">
      <c r="A166" s="30" t="s">
        <v>83</v>
      </c>
      <c r="B166" s="14" t="str">
        <f>VLOOKUP(A166,Data!A:B,2,0)</f>
        <v>Lane</v>
      </c>
      <c r="C166" s="16">
        <f>_xlfn.SUMIFS(Data!I:I,Data!A:A,'Program Statement'!A166)</f>
        <v>0</v>
      </c>
    </row>
    <row r="167" spans="1:3" ht="15" hidden="1" outlineLevel="1">
      <c r="A167" s="30" t="s">
        <v>84</v>
      </c>
      <c r="B167" s="14" t="str">
        <f>VLOOKUP(A167,Data!A:B,2,0)</f>
        <v>Union</v>
      </c>
      <c r="C167" s="16">
        <f>_xlfn.SUMIFS(Data!I:I,Data!A:A,'Program Statement'!A167)</f>
        <v>0</v>
      </c>
    </row>
    <row r="168" spans="1:3" ht="15" hidden="1" outlineLevel="1">
      <c r="A168" s="30" t="s">
        <v>185</v>
      </c>
      <c r="B168" s="14" t="str">
        <f>VLOOKUP(A168,Data!A:B,2,0)</f>
        <v>Clatsop</v>
      </c>
      <c r="C168" s="16">
        <f>_xlfn.SUMIFS(Data!I:I,Data!A:A,'Program Statement'!A168)</f>
        <v>0</v>
      </c>
    </row>
    <row r="169" spans="1:3" ht="15" hidden="1" outlineLevel="1">
      <c r="A169" s="30" t="s">
        <v>85</v>
      </c>
      <c r="B169" s="14" t="str">
        <f>VLOOKUP(A169,Data!A:B,2,0)</f>
        <v>Deschutes</v>
      </c>
      <c r="C169" s="16">
        <f>_xlfn.SUMIFS(Data!I:I,Data!A:A,'Program Statement'!A169)</f>
        <v>0</v>
      </c>
    </row>
    <row r="170" spans="1:3" ht="15" hidden="1" outlineLevel="1">
      <c r="A170" s="30" t="s">
        <v>86</v>
      </c>
      <c r="B170" s="14" t="str">
        <f>VLOOKUP(A170,Data!A:B,2,0)</f>
        <v>Multnomah</v>
      </c>
      <c r="C170" s="16">
        <f>_xlfn.SUMIFS(Data!I:I,Data!A:A,'Program Statement'!A170)</f>
        <v>0</v>
      </c>
    </row>
    <row r="171" spans="1:3" ht="15" hidden="1" outlineLevel="1">
      <c r="A171" s="30" t="s">
        <v>87</v>
      </c>
      <c r="B171" s="14" t="str">
        <f>VLOOKUP(A171,Data!A:B,2,0)</f>
        <v>Lincoln</v>
      </c>
      <c r="C171" s="16">
        <f>_xlfn.SUMIFS(Data!I:I,Data!A:A,'Program Statement'!A171)</f>
        <v>0</v>
      </c>
    </row>
    <row r="172" spans="1:3" ht="15" hidden="1" outlineLevel="1">
      <c r="A172" s="30" t="s">
        <v>88</v>
      </c>
      <c r="B172" s="14" t="str">
        <f>VLOOKUP(A172,Data!A:B,2,0)</f>
        <v>Morrow</v>
      </c>
      <c r="C172" s="16">
        <f>_xlfn.SUMIFS(Data!I:I,Data!A:A,'Program Statement'!A172)</f>
        <v>0</v>
      </c>
    </row>
    <row r="173" spans="1:3" ht="15" hidden="1" outlineLevel="1">
      <c r="A173" s="30" t="s">
        <v>179</v>
      </c>
      <c r="B173" s="14" t="str">
        <f>VLOOKUP(A173,Data!A:B,2,0)</f>
        <v>Morrow</v>
      </c>
      <c r="C173" s="16">
        <f>_xlfn.SUMIFS(Data!I:I,Data!A:A,'Program Statement'!A173)</f>
        <v>0</v>
      </c>
    </row>
    <row r="174" spans="1:3" ht="15" hidden="1" outlineLevel="1">
      <c r="A174" s="30" t="s">
        <v>89</v>
      </c>
      <c r="B174" s="14" t="str">
        <f>VLOOKUP(A174,Data!A:B,2,0)</f>
        <v>Grant</v>
      </c>
      <c r="C174" s="16">
        <f>_xlfn.SUMIFS(Data!I:I,Data!A:A,'Program Statement'!A174)</f>
        <v>0</v>
      </c>
    </row>
    <row r="175" spans="1:3" ht="15" hidden="1" outlineLevel="1">
      <c r="A175" s="30" t="s">
        <v>18</v>
      </c>
      <c r="B175" s="14" t="str">
        <f>VLOOKUP(A175,Data!A:B,2,0)</f>
        <v>Multnomah</v>
      </c>
      <c r="C175" s="16">
        <f>_xlfn.SUMIFS(Data!I:I,Data!A:A,'Program Statement'!A175)</f>
        <v>0</v>
      </c>
    </row>
    <row r="176" spans="1:3" ht="15" hidden="1" outlineLevel="1">
      <c r="A176" s="30" t="s">
        <v>90</v>
      </c>
      <c r="B176" s="14" t="str">
        <f>VLOOKUP(A176,Data!A:B,2,0)</f>
        <v>Multnomah</v>
      </c>
      <c r="C176" s="16">
        <f>_xlfn.SUMIFS(Data!I:I,Data!A:A,'Program Statement'!A176)</f>
        <v>0</v>
      </c>
    </row>
    <row r="177" spans="1:3" ht="15" hidden="1" outlineLevel="1">
      <c r="A177" s="30" t="s">
        <v>91</v>
      </c>
      <c r="B177" s="14" t="str">
        <f>VLOOKUP(A177,Data!A:B,2,0)</f>
        <v>Umatilla</v>
      </c>
      <c r="C177" s="16">
        <f>_xlfn.SUMIFS(Data!I:I,Data!A:A,'Program Statement'!A177)</f>
        <v>0</v>
      </c>
    </row>
    <row r="178" spans="1:3" ht="15" hidden="1" outlineLevel="1">
      <c r="A178" s="30" t="s">
        <v>92</v>
      </c>
      <c r="B178" s="14" t="str">
        <f>VLOOKUP(A178,Data!A:B,2,0)</f>
        <v>Douglas</v>
      </c>
      <c r="C178" s="16">
        <f>_xlfn.SUMIFS(Data!I:I,Data!A:A,'Program Statement'!A178)</f>
        <v>0</v>
      </c>
    </row>
    <row r="179" spans="1:3" ht="15" hidden="1" outlineLevel="1">
      <c r="A179" s="30" t="s">
        <v>17</v>
      </c>
      <c r="B179" s="14" t="str">
        <f>VLOOKUP(A179,Data!A:B,2,0)</f>
        <v>Jefferson</v>
      </c>
      <c r="C179" s="16">
        <f>_xlfn.SUMIFS(Data!I:I,Data!A:A,'Program Statement'!A179)</f>
        <v>0</v>
      </c>
    </row>
    <row r="180" spans="1:3" ht="15" hidden="1" outlineLevel="1">
      <c r="A180" s="30" t="s">
        <v>93</v>
      </c>
      <c r="B180" s="14" t="str">
        <f>VLOOKUP(A180,Data!A:B,2,0)</f>
        <v>Morrow</v>
      </c>
      <c r="C180" s="16">
        <f>_xlfn.SUMIFS(Data!I:I,Data!A:A,'Program Statement'!A180)</f>
        <v>0</v>
      </c>
    </row>
    <row r="181" spans="1:3" ht="15" hidden="1" outlineLevel="1">
      <c r="A181" s="30" t="s">
        <v>94</v>
      </c>
      <c r="B181" s="14" t="str">
        <f>VLOOKUP(A181,Data!A:B,2,0)</f>
        <v>Coos</v>
      </c>
      <c r="C181" s="16">
        <f>_xlfn.SUMIFS(Data!I:I,Data!A:A,'Program Statement'!A181)</f>
        <v>0</v>
      </c>
    </row>
    <row r="182" spans="1:3" ht="15" hidden="1" outlineLevel="1">
      <c r="A182" s="30" t="s">
        <v>95</v>
      </c>
      <c r="B182" s="14" t="str">
        <f>VLOOKUP(A182,Data!A:B,2,0)</f>
        <v>Wasco</v>
      </c>
      <c r="C182" s="16">
        <f>_xlfn.SUMIFS(Data!I:I,Data!A:A,'Program Statement'!A182)</f>
        <v>0</v>
      </c>
    </row>
    <row r="183" spans="1:3" ht="15" hidden="1" outlineLevel="1">
      <c r="A183" s="30" t="s">
        <v>96</v>
      </c>
      <c r="B183" s="14" t="str">
        <f>VLOOKUP(A183,Data!A:B,2,0)</f>
        <v>Deschutes</v>
      </c>
      <c r="C183" s="16">
        <f>_xlfn.SUMIFS(Data!I:I,Data!A:A,'Program Statement'!A183)</f>
        <v>0</v>
      </c>
    </row>
    <row r="184" spans="1:3" ht="15" hidden="1" outlineLevel="1">
      <c r="A184" s="30" t="s">
        <v>16</v>
      </c>
      <c r="B184" s="14" t="str">
        <f>VLOOKUP(A184,Data!A:B,2,0)</f>
        <v>Multnomah</v>
      </c>
      <c r="C184" s="16">
        <f>_xlfn.SUMIFS(Data!I:I,Data!A:A,'Program Statement'!A184)</f>
        <v>0</v>
      </c>
    </row>
    <row r="185" spans="1:3" ht="15" hidden="1" outlineLevel="1">
      <c r="A185" s="30" t="s">
        <v>15</v>
      </c>
      <c r="B185" s="14" t="str">
        <f>VLOOKUP(A185,Data!A:B,2,0)</f>
        <v>Multnomah</v>
      </c>
      <c r="C185" s="16">
        <f>_xlfn.SUMIFS(Data!I:I,Data!A:A,'Program Statement'!A185)</f>
        <v>0</v>
      </c>
    </row>
    <row r="186" spans="1:3" ht="15" hidden="1" outlineLevel="1">
      <c r="A186" s="30" t="s">
        <v>97</v>
      </c>
      <c r="B186" s="14" t="str">
        <f>VLOOKUP(A186,Data!A:B,2,0)</f>
        <v>Umatilla</v>
      </c>
      <c r="C186" s="16">
        <f>_xlfn.SUMIFS(Data!I:I,Data!A:A,'Program Statement'!A186)</f>
        <v>0</v>
      </c>
    </row>
    <row r="187" spans="1:3" ht="15" hidden="1" outlineLevel="1">
      <c r="A187" s="30" t="s">
        <v>98</v>
      </c>
      <c r="B187" s="14" t="str">
        <f>VLOOKUP(A187,Data!A:B,2,0)</f>
        <v>Umatilla</v>
      </c>
      <c r="C187" s="16">
        <f>_xlfn.SUMIFS(Data!I:I,Data!A:A,'Program Statement'!A187)</f>
        <v>0</v>
      </c>
    </row>
    <row r="188" spans="1:3" ht="15" hidden="1" outlineLevel="1">
      <c r="A188" s="30" t="s">
        <v>201</v>
      </c>
      <c r="B188" s="14" t="str">
        <f>VLOOKUP(A188,Data!A:B,2,0)</f>
        <v>Jackson</v>
      </c>
      <c r="C188" s="16">
        <f>_xlfn.SUMIFS(Data!I:I,Data!A:A,'Program Statement'!A188)</f>
        <v>122458</v>
      </c>
    </row>
    <row r="189" spans="1:3" ht="15" hidden="1" outlineLevel="1">
      <c r="A189" s="30" t="s">
        <v>56</v>
      </c>
      <c r="B189" s="14" t="str">
        <f>VLOOKUP(A189,Data!A:B,2,0)</f>
        <v>Clackamas</v>
      </c>
      <c r="C189" s="16">
        <f>_xlfn.SUMIFS(Data!I:I,Data!A:A,'Program Statement'!A189)</f>
        <v>0</v>
      </c>
    </row>
    <row r="190" spans="1:3" ht="15" hidden="1" outlineLevel="1">
      <c r="A190" s="30" t="s">
        <v>99</v>
      </c>
      <c r="B190" s="14" t="str">
        <f>VLOOKUP(A190,Data!A:B,2,0)</f>
        <v>Deschutes</v>
      </c>
      <c r="C190" s="16">
        <f>_xlfn.SUMIFS(Data!I:I,Data!A:A,'Program Statement'!A190)</f>
        <v>0</v>
      </c>
    </row>
    <row r="191" spans="1:3" ht="15" hidden="1" outlineLevel="1">
      <c r="A191" s="30" t="s">
        <v>13</v>
      </c>
      <c r="B191" s="14" t="str">
        <f>VLOOKUP(A191,Data!A:B,2,0)</f>
        <v>Washington</v>
      </c>
      <c r="C191" s="16">
        <f>_xlfn.SUMIFS(Data!I:I,Data!A:A,'Program Statement'!A191)</f>
        <v>0</v>
      </c>
    </row>
    <row r="192" spans="1:3" ht="15" hidden="1" outlineLevel="1">
      <c r="A192" s="30" t="s">
        <v>57</v>
      </c>
      <c r="B192" s="14" t="str">
        <f>VLOOKUP(A192,Data!A:B,2,0)</f>
        <v>Washington</v>
      </c>
      <c r="C192" s="16">
        <f>_xlfn.SUMIFS(Data!I:I,Data!A:A,'Program Statement'!A192)</f>
        <v>0</v>
      </c>
    </row>
    <row r="193" spans="1:3" ht="15" hidden="1" outlineLevel="1">
      <c r="A193" s="30" t="s">
        <v>186</v>
      </c>
      <c r="B193" s="14" t="str">
        <f>VLOOKUP(A193,Data!A:B,2,0)</f>
        <v>Multnomah</v>
      </c>
      <c r="C193" s="16">
        <f>_xlfn.SUMIFS(Data!I:I,Data!A:A,'Program Statement'!A193)</f>
        <v>0</v>
      </c>
    </row>
    <row r="194" spans="1:3" ht="15" hidden="1" outlineLevel="1">
      <c r="A194" s="30" t="s">
        <v>187</v>
      </c>
      <c r="B194" s="14" t="str">
        <f>VLOOKUP(A194,Data!A:B,2,0)</f>
        <v>Yamhill</v>
      </c>
      <c r="C194" s="16">
        <f>_xlfn.SUMIFS(Data!I:I,Data!A:A,'Program Statement'!A194)</f>
        <v>0</v>
      </c>
    </row>
    <row r="195" spans="1:3" ht="15" hidden="1" outlineLevel="1">
      <c r="A195" s="30" t="s">
        <v>100</v>
      </c>
      <c r="B195" s="14" t="str">
        <f>VLOOKUP(A195,Data!A:B,2,0)</f>
        <v>Douglas</v>
      </c>
      <c r="C195" s="16">
        <f>_xlfn.SUMIFS(Data!I:I,Data!A:A,'Program Statement'!A195)</f>
        <v>0</v>
      </c>
    </row>
    <row r="196" spans="1:3" ht="15" hidden="1" outlineLevel="1">
      <c r="A196" s="30" t="s">
        <v>101</v>
      </c>
      <c r="B196" s="14" t="str">
        <f>VLOOKUP(A196,Data!A:B,2,0)</f>
        <v>Douglas</v>
      </c>
      <c r="C196" s="16">
        <f>_xlfn.SUMIFS(Data!I:I,Data!A:A,'Program Statement'!A196)</f>
        <v>0</v>
      </c>
    </row>
    <row r="197" spans="1:3" ht="15" hidden="1" outlineLevel="1">
      <c r="A197" s="30" t="s">
        <v>102</v>
      </c>
      <c r="B197" s="14" t="str">
        <f>VLOOKUP(A197,Data!A:B,2,0)</f>
        <v>Malheur</v>
      </c>
      <c r="C197" s="16">
        <f>_xlfn.SUMIFS(Data!I:I,Data!A:A,'Program Statement'!A197)</f>
        <v>0</v>
      </c>
    </row>
    <row r="198" spans="1:3" ht="15" hidden="1" outlineLevel="1">
      <c r="A198" s="30" t="s">
        <v>11</v>
      </c>
      <c r="B198" s="14" t="str">
        <f>VLOOKUP(A198,Data!A:B,2,0)</f>
        <v>Washington</v>
      </c>
      <c r="C198" s="16">
        <f>_xlfn.SUMIFS(Data!I:I,Data!A:A,'Program Statement'!A198)</f>
        <v>0</v>
      </c>
    </row>
    <row r="199" spans="1:3" ht="15" hidden="1" outlineLevel="1">
      <c r="A199" s="30" t="s">
        <v>103</v>
      </c>
      <c r="B199" s="14" t="str">
        <f>VLOOKUP(A199,Data!A:B,2,0)</f>
        <v>Polk</v>
      </c>
      <c r="C199" s="16">
        <f>_xlfn.SUMIFS(Data!I:I,Data!A:A,'Program Statement'!A199)</f>
        <v>0</v>
      </c>
    </row>
    <row r="200" spans="1:3" ht="15" hidden="1" outlineLevel="1">
      <c r="A200" s="30" t="s">
        <v>104</v>
      </c>
      <c r="B200" s="14" t="str">
        <f>VLOOKUP(A200,Data!A:B,2,0)</f>
        <v>Multnomah</v>
      </c>
      <c r="C200" s="16">
        <f>_xlfn.SUMIFS(Data!I:I,Data!A:A,'Program Statement'!A200)</f>
        <v>0</v>
      </c>
    </row>
    <row r="201" spans="1:3" ht="15" hidden="1" outlineLevel="1">
      <c r="A201" s="30" t="s">
        <v>105</v>
      </c>
      <c r="B201" s="14" t="str">
        <f>VLOOKUP(A201,Data!A:B,2,0)</f>
        <v>Lincoln</v>
      </c>
      <c r="C201" s="16">
        <f>_xlfn.SUMIFS(Data!I:I,Data!A:A,'Program Statement'!A201)</f>
        <v>0</v>
      </c>
    </row>
    <row r="202" spans="1:3" ht="15" hidden="1" outlineLevel="1">
      <c r="A202" s="30" t="s">
        <v>106</v>
      </c>
      <c r="B202" s="14" t="str">
        <f>VLOOKUP(A202,Data!A:B,2,0)</f>
        <v>Josephine</v>
      </c>
      <c r="C202" s="16">
        <f>_xlfn.SUMIFS(Data!I:I,Data!A:A,'Program Statement'!A202)</f>
        <v>0</v>
      </c>
    </row>
    <row r="203" spans="1:3" ht="15" hidden="1" outlineLevel="1">
      <c r="A203" s="30" t="s">
        <v>107</v>
      </c>
      <c r="B203" s="14" t="str">
        <f>VLOOKUP(A203,Data!A:B,2,0)</f>
        <v>Josephine</v>
      </c>
      <c r="C203" s="16">
        <f>_xlfn.SUMIFS(Data!I:I,Data!A:A,'Program Statement'!A203)</f>
        <v>0</v>
      </c>
    </row>
    <row r="204" spans="1:3" ht="15" hidden="1" outlineLevel="1">
      <c r="A204" s="30" t="s">
        <v>108</v>
      </c>
      <c r="B204" s="14" t="str">
        <f>VLOOKUP(A204,Data!A:B,2,0)</f>
        <v>Douglas</v>
      </c>
      <c r="C204" s="16">
        <f>_xlfn.SUMIFS(Data!I:I,Data!A:A,'Program Statement'!A204)</f>
        <v>0</v>
      </c>
    </row>
    <row r="205" spans="1:3" ht="15" hidden="1" outlineLevel="1">
      <c r="A205" s="30" t="s">
        <v>109</v>
      </c>
      <c r="B205" s="14" t="str">
        <f>VLOOKUP(A205,Data!A:B,2,0)</f>
        <v>Multnomah</v>
      </c>
      <c r="C205" s="16">
        <f>_xlfn.SUMIFS(Data!I:I,Data!A:A,'Program Statement'!A205)</f>
        <v>0</v>
      </c>
    </row>
    <row r="206" spans="1:3" ht="15" hidden="1" outlineLevel="1">
      <c r="A206" s="30" t="s">
        <v>199</v>
      </c>
      <c r="B206" s="14" t="str">
        <f>VLOOKUP(A206,Data!A:B,2,0)</f>
        <v>Jackson</v>
      </c>
      <c r="C206" s="16">
        <f>_xlfn.SUMIFS(Data!I:I,Data!A:A,'Program Statement'!A206)</f>
        <v>0</v>
      </c>
    </row>
    <row r="207" spans="1:3" ht="15" hidden="1" outlineLevel="1">
      <c r="A207" s="30" t="s">
        <v>110</v>
      </c>
      <c r="B207" s="14" t="str">
        <f>VLOOKUP(A207,Data!A:B,2,0)</f>
        <v>Jackson</v>
      </c>
      <c r="C207" s="16">
        <f>_xlfn.SUMIFS(Data!I:I,Data!A:A,'Program Statement'!A207)</f>
        <v>0</v>
      </c>
    </row>
    <row r="208" spans="1:3" ht="15" hidden="1" outlineLevel="1">
      <c r="A208" s="30" t="s">
        <v>111</v>
      </c>
      <c r="B208" s="14" t="str">
        <f>VLOOKUP(A208,Data!A:B,2,0)</f>
        <v>Multnomah</v>
      </c>
      <c r="C208" s="16">
        <f>_xlfn.SUMIFS(Data!I:I,Data!A:A,'Program Statement'!A208)</f>
        <v>0</v>
      </c>
    </row>
    <row r="209" spans="1:3" ht="15" hidden="1" outlineLevel="1">
      <c r="A209" s="30" t="s">
        <v>112</v>
      </c>
      <c r="B209" s="14" t="str">
        <f>VLOOKUP(A209,Data!A:B,2,0)</f>
        <v>Washington</v>
      </c>
      <c r="C209" s="16">
        <f>_xlfn.SUMIFS(Data!I:I,Data!A:A,'Program Statement'!A209)</f>
        <v>0</v>
      </c>
    </row>
    <row r="210" spans="1:3" ht="15" hidden="1" outlineLevel="1">
      <c r="A210" s="30" t="s">
        <v>113</v>
      </c>
      <c r="B210" s="14" t="str">
        <f>VLOOKUP(A210,Data!A:B,2,0)</f>
        <v>Lane</v>
      </c>
      <c r="C210" s="16">
        <f>_xlfn.SUMIFS(Data!I:I,Data!A:A,'Program Statement'!A210)</f>
        <v>0</v>
      </c>
    </row>
    <row r="211" spans="1:3" ht="15" hidden="1" outlineLevel="1">
      <c r="A211" s="30" t="s">
        <v>114</v>
      </c>
      <c r="B211" s="14" t="str">
        <f>VLOOKUP(A211,Data!A:B,2,0)</f>
        <v>Multnomah</v>
      </c>
      <c r="C211" s="16">
        <f>_xlfn.SUMIFS(Data!I:I,Data!A:A,'Program Statement'!A211)</f>
        <v>0</v>
      </c>
    </row>
    <row r="212" spans="1:3" ht="15" hidden="1" outlineLevel="1">
      <c r="A212" s="30" t="s">
        <v>10</v>
      </c>
      <c r="B212" s="14" t="str">
        <f>VLOOKUP(A212,Data!A:B,2,0)</f>
        <v>Klamath</v>
      </c>
      <c r="C212" s="16">
        <f>_xlfn.SUMIFS(Data!I:I,Data!A:A,'Program Statement'!A212)</f>
        <v>0</v>
      </c>
    </row>
    <row r="213" spans="1:3" ht="15" hidden="1" outlineLevel="1">
      <c r="A213" s="30" t="s">
        <v>188</v>
      </c>
      <c r="B213" s="14" t="str">
        <f>VLOOKUP(A213,Data!A:B,2,0)</f>
        <v>Clackamas</v>
      </c>
      <c r="C213" s="16">
        <f>_xlfn.SUMIFS(Data!I:I,Data!A:A,'Program Statement'!A213)</f>
        <v>0</v>
      </c>
    </row>
    <row r="214" spans="1:3" ht="15" hidden="1" outlineLevel="1">
      <c r="A214" s="30" t="s">
        <v>197</v>
      </c>
      <c r="B214" s="14" t="str">
        <f>VLOOKUP(A214,Data!A:B,2,0)</f>
        <v>Multnomah</v>
      </c>
      <c r="C214" s="16">
        <f>_xlfn.SUMIFS(Data!I:I,Data!A:A,'Program Statement'!A214)</f>
        <v>1216092</v>
      </c>
    </row>
    <row r="215" spans="1:3" ht="15" hidden="1" outlineLevel="1">
      <c r="A215" s="30" t="s">
        <v>115</v>
      </c>
      <c r="B215" s="14" t="str">
        <f>VLOOKUP(A215,Data!A:B,2,0)</f>
        <v>Hood River</v>
      </c>
      <c r="C215" s="16">
        <f>_xlfn.SUMIFS(Data!I:I,Data!A:A,'Program Statement'!A215)</f>
        <v>0</v>
      </c>
    </row>
    <row r="216" spans="1:3" ht="15" hidden="1" outlineLevel="1">
      <c r="A216" s="30" t="s">
        <v>61</v>
      </c>
      <c r="B216" s="14" t="str">
        <f>VLOOKUP(A216,Data!A:B,2,0)</f>
        <v>Coos</v>
      </c>
      <c r="C216" s="16">
        <f>_xlfn.SUMIFS(Data!I:I,Data!A:A,'Program Statement'!A216)</f>
        <v>0</v>
      </c>
    </row>
    <row r="217" spans="1:3" ht="15" hidden="1" outlineLevel="1">
      <c r="A217" s="30" t="s">
        <v>116</v>
      </c>
      <c r="B217" s="14" t="str">
        <f>VLOOKUP(A217,Data!A:B,2,0)</f>
        <v>Deschutes</v>
      </c>
      <c r="C217" s="16">
        <f>_xlfn.SUMIFS(Data!I:I,Data!A:A,'Program Statement'!A217)</f>
        <v>0</v>
      </c>
    </row>
    <row r="218" spans="1:3" ht="15" hidden="1" outlineLevel="1">
      <c r="A218" s="30" t="s">
        <v>117</v>
      </c>
      <c r="B218" s="14" t="str">
        <f>VLOOKUP(A218,Data!A:B,2,0)</f>
        <v>Jackson</v>
      </c>
      <c r="C218" s="16">
        <f>_xlfn.SUMIFS(Data!I:I,Data!A:A,'Program Statement'!A218)</f>
        <v>0</v>
      </c>
    </row>
    <row r="219" spans="1:3" ht="15" hidden="1" outlineLevel="1">
      <c r="A219" s="30" t="s">
        <v>118</v>
      </c>
      <c r="B219" s="14" t="str">
        <f>VLOOKUP(A219,Data!A:B,2,0)</f>
        <v>Klamath</v>
      </c>
      <c r="C219" s="16">
        <f>_xlfn.SUMIFS(Data!I:I,Data!A:A,'Program Statement'!A219)</f>
        <v>0</v>
      </c>
    </row>
    <row r="220" spans="1:3" ht="15" hidden="1" outlineLevel="1">
      <c r="A220" s="30" t="s">
        <v>119</v>
      </c>
      <c r="B220" s="14" t="str">
        <f>VLOOKUP(A220,Data!A:B,2,0)</f>
        <v>Multnomah</v>
      </c>
      <c r="C220" s="16">
        <f>_xlfn.SUMIFS(Data!I:I,Data!A:A,'Program Statement'!A220)</f>
        <v>0</v>
      </c>
    </row>
    <row r="221" spans="1:3" ht="15" hidden="1" outlineLevel="1">
      <c r="A221" s="30" t="s">
        <v>120</v>
      </c>
      <c r="B221" s="14" t="str">
        <f>VLOOKUP(A221,Data!A:B,2,0)</f>
        <v>Polk</v>
      </c>
      <c r="C221" s="16">
        <f>_xlfn.SUMIFS(Data!I:I,Data!A:A,'Program Statement'!A221)</f>
        <v>0</v>
      </c>
    </row>
    <row r="222" spans="1:3" ht="15" hidden="1" outlineLevel="1">
      <c r="A222" s="30" t="s">
        <v>189</v>
      </c>
      <c r="B222" s="14" t="str">
        <f>VLOOKUP(A222,Data!A:B,2,0)</f>
        <v>Lincoln</v>
      </c>
      <c r="C222" s="16">
        <f>_xlfn.SUMIFS(Data!I:I,Data!A:A,'Program Statement'!A222)</f>
        <v>0</v>
      </c>
    </row>
    <row r="223" spans="1:3" ht="15" hidden="1" outlineLevel="1">
      <c r="A223" s="30" t="s">
        <v>121</v>
      </c>
      <c r="B223" s="14" t="str">
        <f>VLOOKUP(A223,Data!A:B,2,0)</f>
        <v>Washington</v>
      </c>
      <c r="C223" s="16">
        <f>_xlfn.SUMIFS(Data!I:I,Data!A:A,'Program Statement'!A223)</f>
        <v>0</v>
      </c>
    </row>
    <row r="224" spans="1:3" ht="15" hidden="1" outlineLevel="1">
      <c r="A224" s="30" t="s">
        <v>122</v>
      </c>
      <c r="B224" s="14" t="str">
        <f>VLOOKUP(A224,Data!A:B,2,0)</f>
        <v>Deschutes</v>
      </c>
      <c r="C224" s="16">
        <f>_xlfn.SUMIFS(Data!I:I,Data!A:A,'Program Statement'!A224)</f>
        <v>0</v>
      </c>
    </row>
    <row r="225" spans="1:3" ht="15" hidden="1" outlineLevel="1">
      <c r="A225" s="30" t="s">
        <v>123</v>
      </c>
      <c r="B225" s="14" t="str">
        <f>VLOOKUP(A225,Data!A:B,2,0)</f>
        <v>Multnomah</v>
      </c>
      <c r="C225" s="16">
        <f>_xlfn.SUMIFS(Data!I:I,Data!A:A,'Program Statement'!A225)</f>
        <v>0</v>
      </c>
    </row>
    <row r="226" spans="1:3" ht="15" hidden="1" outlineLevel="1">
      <c r="A226" s="30" t="s">
        <v>124</v>
      </c>
      <c r="B226" s="14" t="str">
        <f>VLOOKUP(A226,Data!A:B,2,0)</f>
        <v>Washington</v>
      </c>
      <c r="C226" s="16">
        <f>_xlfn.SUMIFS(Data!I:I,Data!A:A,'Program Statement'!A226)</f>
        <v>0</v>
      </c>
    </row>
    <row r="227" spans="1:3" ht="15" hidden="1" outlineLevel="1">
      <c r="A227" s="30" t="s">
        <v>125</v>
      </c>
      <c r="B227" s="14" t="str">
        <f>VLOOKUP(A227,Data!A:B,2,0)</f>
        <v>Lane</v>
      </c>
      <c r="C227" s="16">
        <f>_xlfn.SUMIFS(Data!I:I,Data!A:A,'Program Statement'!A227)</f>
        <v>0</v>
      </c>
    </row>
    <row r="228" spans="1:3" ht="15" hidden="1" outlineLevel="1">
      <c r="A228" s="30" t="s">
        <v>126</v>
      </c>
      <c r="B228" s="14" t="str">
        <f>VLOOKUP(A228,Data!A:B,2,0)</f>
        <v>Wallowa</v>
      </c>
      <c r="C228" s="16">
        <f>_xlfn.SUMIFS(Data!I:I,Data!A:A,'Program Statement'!A228)</f>
        <v>0</v>
      </c>
    </row>
    <row r="229" spans="1:3" ht="15" hidden="1" outlineLevel="1">
      <c r="A229" s="30" t="s">
        <v>173</v>
      </c>
      <c r="B229" s="14" t="str">
        <f>VLOOKUP(A229,Data!A:B,2,0)</f>
        <v>Multnomah</v>
      </c>
      <c r="C229" s="16">
        <f>_xlfn.SUMIFS(Data!I:I,Data!A:A,'Program Statement'!A229)</f>
        <v>0</v>
      </c>
    </row>
    <row r="230" spans="1:3" ht="15" hidden="1" outlineLevel="1">
      <c r="A230" s="30" t="s">
        <v>174</v>
      </c>
      <c r="B230" s="14" t="str">
        <f>VLOOKUP(A230,Data!A:B,2,0)</f>
        <v>Douglas</v>
      </c>
      <c r="C230" s="16">
        <f>_xlfn.SUMIFS(Data!I:I,Data!A:A,'Program Statement'!A230)</f>
        <v>0</v>
      </c>
    </row>
    <row r="231" spans="1:3" ht="15" hidden="1" outlineLevel="1">
      <c r="A231" s="30" t="s">
        <v>127</v>
      </c>
      <c r="B231" s="14" t="str">
        <f>VLOOKUP(A231,Data!A:B,2,0)</f>
        <v>Grant</v>
      </c>
      <c r="C231" s="16">
        <f>_xlfn.SUMIFS(Data!I:I,Data!A:A,'Program Statement'!A231)</f>
        <v>0</v>
      </c>
    </row>
    <row r="232" spans="1:3" ht="15" hidden="1" outlineLevel="1">
      <c r="A232" s="30" t="s">
        <v>60</v>
      </c>
      <c r="B232" s="14" t="str">
        <f>VLOOKUP(A232,Data!A:B,2,0)</f>
        <v>Linn</v>
      </c>
      <c r="C232" s="16">
        <f>_xlfn.SUMIFS(Data!I:I,Data!A:A,'Program Statement'!A232)</f>
        <v>0</v>
      </c>
    </row>
    <row r="233" spans="1:3" ht="15" hidden="1" outlineLevel="1">
      <c r="A233" s="30" t="s">
        <v>207</v>
      </c>
      <c r="B233" s="14" t="str">
        <f>VLOOKUP(A233,Data!A:B,2,0)</f>
        <v>Multnomah</v>
      </c>
      <c r="C233" s="16">
        <f>_xlfn.SUMIFS(Data!I:I,Data!A:A,'Program Statement'!A233)</f>
        <v>1090000</v>
      </c>
    </row>
    <row r="234" spans="1:3" ht="15" hidden="1" outlineLevel="1">
      <c r="A234" s="30" t="s">
        <v>128</v>
      </c>
      <c r="B234" s="14" t="str">
        <f>VLOOKUP(A234,Data!A:B,2,0)</f>
        <v>Deschutes</v>
      </c>
      <c r="C234" s="16">
        <f>_xlfn.SUMIFS(Data!I:I,Data!A:A,'Program Statement'!A234)</f>
        <v>0</v>
      </c>
    </row>
    <row r="235" spans="1:3" ht="15" hidden="1" outlineLevel="1">
      <c r="A235" s="30" t="s">
        <v>129</v>
      </c>
      <c r="B235" s="14" t="str">
        <f>VLOOKUP(A235,Data!A:B,2,0)</f>
        <v>Multnomah</v>
      </c>
      <c r="C235" s="16">
        <f>_xlfn.SUMIFS(Data!I:I,Data!A:A,'Program Statement'!A235)</f>
        <v>0</v>
      </c>
    </row>
    <row r="236" spans="1:3" ht="15" hidden="1" outlineLevel="1">
      <c r="A236" s="30" t="s">
        <v>190</v>
      </c>
      <c r="B236" s="14" t="str">
        <f>VLOOKUP(A236,Data!A:B,2,0)</f>
        <v>Multnomah</v>
      </c>
      <c r="C236" s="16">
        <f>_xlfn.SUMIFS(Data!I:I,Data!A:A,'Program Statement'!A236)</f>
        <v>0</v>
      </c>
    </row>
    <row r="237" spans="1:3" ht="15" hidden="1" outlineLevel="1">
      <c r="A237" s="30" t="s">
        <v>130</v>
      </c>
      <c r="B237" s="14" t="str">
        <f>VLOOKUP(A237,Data!A:B,2,0)</f>
        <v>Jackson</v>
      </c>
      <c r="C237" s="16">
        <f>_xlfn.SUMIFS(Data!I:I,Data!A:A,'Program Statement'!A237)</f>
        <v>0</v>
      </c>
    </row>
    <row r="238" spans="1:3" ht="15" hidden="1" outlineLevel="1">
      <c r="A238" s="30" t="s">
        <v>131</v>
      </c>
      <c r="B238" s="14" t="str">
        <f>VLOOKUP(A238,Data!A:B,2,0)</f>
        <v>Washington</v>
      </c>
      <c r="C238" s="16">
        <f>_xlfn.SUMIFS(Data!I:I,Data!A:A,'Program Statement'!A238)</f>
        <v>0</v>
      </c>
    </row>
    <row r="239" spans="1:3" ht="15" hidden="1" outlineLevel="1">
      <c r="A239" s="30" t="s">
        <v>8</v>
      </c>
      <c r="B239" s="14" t="str">
        <f>VLOOKUP(A239,Data!A:B,2,0)</f>
        <v>Multnomah</v>
      </c>
      <c r="C239" s="16">
        <f>_xlfn.SUMIFS(Data!I:I,Data!A:A,'Program Statement'!A239)</f>
        <v>0</v>
      </c>
    </row>
    <row r="240" spans="1:3" ht="15" hidden="1" outlineLevel="1">
      <c r="A240" s="30" t="s">
        <v>132</v>
      </c>
      <c r="B240" s="14" t="str">
        <f>VLOOKUP(A240,Data!A:B,2,0)</f>
        <v>Malheur</v>
      </c>
      <c r="C240" s="16">
        <f>_xlfn.SUMIFS(Data!I:I,Data!A:A,'Program Statement'!A240)</f>
        <v>0</v>
      </c>
    </row>
    <row r="241" spans="1:3" ht="15" hidden="1" outlineLevel="1">
      <c r="A241" s="30" t="s">
        <v>133</v>
      </c>
      <c r="B241" s="14" t="str">
        <f>VLOOKUP(A241,Data!A:B,2,0)</f>
        <v>Morrow</v>
      </c>
      <c r="C241" s="16">
        <f>_xlfn.SUMIFS(Data!I:I,Data!A:A,'Program Statement'!A241)</f>
        <v>0</v>
      </c>
    </row>
    <row r="242" spans="1:3" ht="15" hidden="1" outlineLevel="1">
      <c r="A242" s="30" t="s">
        <v>134</v>
      </c>
      <c r="B242" s="14" t="str">
        <f>VLOOKUP(A242,Data!A:B,2,0)</f>
        <v>Douglas</v>
      </c>
      <c r="C242" s="16">
        <f>_xlfn.SUMIFS(Data!I:I,Data!A:A,'Program Statement'!A242)</f>
        <v>0</v>
      </c>
    </row>
    <row r="243" spans="1:3" ht="15" hidden="1" outlineLevel="1">
      <c r="A243" s="30" t="s">
        <v>135</v>
      </c>
      <c r="B243" s="14" t="str">
        <f>VLOOKUP(A243,Data!A:B,2,0)</f>
        <v>Yamhill</v>
      </c>
      <c r="C243" s="16">
        <f>_xlfn.SUMIFS(Data!I:I,Data!A:A,'Program Statement'!A243)</f>
        <v>0</v>
      </c>
    </row>
    <row r="244" spans="1:3" ht="15" hidden="1" outlineLevel="1">
      <c r="A244" s="30" t="s">
        <v>136</v>
      </c>
      <c r="B244" s="14" t="str">
        <f>VLOOKUP(A244,Data!A:B,2,0)</f>
        <v>Lane</v>
      </c>
      <c r="C244" s="16">
        <f>_xlfn.SUMIFS(Data!I:I,Data!A:A,'Program Statement'!A244)</f>
        <v>0</v>
      </c>
    </row>
    <row r="245" spans="1:3" ht="15" hidden="1" outlineLevel="1">
      <c r="A245" s="30" t="s">
        <v>137</v>
      </c>
      <c r="B245" s="14" t="str">
        <f>VLOOKUP(A245,Data!A:B,2,0)</f>
        <v>Polk</v>
      </c>
      <c r="C245" s="16">
        <f>_xlfn.SUMIFS(Data!I:I,Data!A:A,'Program Statement'!A245)</f>
        <v>0</v>
      </c>
    </row>
    <row r="246" spans="1:3" ht="15" hidden="1" outlineLevel="1">
      <c r="A246" s="30" t="s">
        <v>138</v>
      </c>
      <c r="B246" s="14" t="str">
        <f>VLOOKUP(A246,Data!A:B,2,0)</f>
        <v>Douglas</v>
      </c>
      <c r="C246" s="16">
        <f>_xlfn.SUMIFS(Data!I:I,Data!A:A,'Program Statement'!A246)</f>
        <v>0</v>
      </c>
    </row>
    <row r="247" spans="1:3" ht="15" hidden="1" outlineLevel="1">
      <c r="A247" s="30" t="s">
        <v>139</v>
      </c>
      <c r="B247" s="14" t="str">
        <f>VLOOKUP(A247,Data!A:B,2,0)</f>
        <v>Benton</v>
      </c>
      <c r="C247" s="16">
        <f>_xlfn.SUMIFS(Data!I:I,Data!A:A,'Program Statement'!A247)</f>
        <v>0</v>
      </c>
    </row>
    <row r="248" spans="1:3" ht="15" hidden="1" outlineLevel="1">
      <c r="A248" s="30" t="s">
        <v>191</v>
      </c>
      <c r="B248" s="14" t="str">
        <f>VLOOKUP(A248,Data!A:B,2,0)</f>
        <v>Hood River</v>
      </c>
      <c r="C248" s="16">
        <f>_xlfn.SUMIFS(Data!I:I,Data!A:A,'Program Statement'!A248)</f>
        <v>0</v>
      </c>
    </row>
    <row r="249" spans="1:3" ht="15" hidden="1" outlineLevel="1">
      <c r="A249" s="30" t="s">
        <v>59</v>
      </c>
      <c r="B249" s="14" t="str">
        <f>VLOOKUP(A249,Data!A:B,2,0)</f>
        <v>Deschutes</v>
      </c>
      <c r="C249" s="16">
        <f>_xlfn.SUMIFS(Data!I:I,Data!A:A,'Program Statement'!A249)</f>
        <v>0</v>
      </c>
    </row>
    <row r="250" spans="1:3" ht="15" hidden="1" outlineLevel="1">
      <c r="A250" s="30" t="s">
        <v>140</v>
      </c>
      <c r="B250" s="14" t="str">
        <f>VLOOKUP(A250,Data!A:B,2,0)</f>
        <v>Baker</v>
      </c>
      <c r="C250" s="16">
        <f>_xlfn.SUMIFS(Data!I:I,Data!A:A,'Program Statement'!A250)</f>
        <v>0</v>
      </c>
    </row>
    <row r="251" spans="1:3" ht="15" hidden="1" outlineLevel="1">
      <c r="A251" s="30" t="s">
        <v>206</v>
      </c>
      <c r="B251" s="14" t="str">
        <f>VLOOKUP(A251,Data!A:B,2,0)</f>
        <v>Multnomah</v>
      </c>
      <c r="C251" s="16">
        <f>_xlfn.SUMIFS(Data!I:I,Data!A:A,'Program Statement'!A251)</f>
        <v>4032000</v>
      </c>
    </row>
    <row r="252" spans="1:3" ht="15" hidden="1" outlineLevel="1">
      <c r="A252" s="30" t="s">
        <v>141</v>
      </c>
      <c r="B252" s="14" t="str">
        <f>VLOOKUP(A252,Data!A:B,2,0)</f>
        <v>Multnomah</v>
      </c>
      <c r="C252" s="16">
        <f>_xlfn.SUMIFS(Data!I:I,Data!A:A,'Program Statement'!A252)</f>
        <v>0</v>
      </c>
    </row>
    <row r="253" spans="1:3" ht="15" hidden="1" outlineLevel="1">
      <c r="A253" s="30" t="s">
        <v>142</v>
      </c>
      <c r="B253" s="14" t="str">
        <f>VLOOKUP(A253,Data!A:B,2,0)</f>
        <v>Jackson</v>
      </c>
      <c r="C253" s="16">
        <f>_xlfn.SUMIFS(Data!I:I,Data!A:A,'Program Statement'!A253)</f>
        <v>0</v>
      </c>
    </row>
    <row r="254" spans="1:3" ht="15" hidden="1" outlineLevel="1">
      <c r="A254" s="30" t="s">
        <v>143</v>
      </c>
      <c r="B254" s="14" t="str">
        <f>VLOOKUP(A254,Data!A:B,2,0)</f>
        <v>Jackson</v>
      </c>
      <c r="C254" s="16">
        <f>_xlfn.SUMIFS(Data!I:I,Data!A:A,'Program Statement'!A254)</f>
        <v>0</v>
      </c>
    </row>
    <row r="255" spans="1:3" ht="15" hidden="1" outlineLevel="1">
      <c r="A255" s="30" t="s">
        <v>200</v>
      </c>
      <c r="B255" s="14" t="str">
        <f>VLOOKUP(A255,Data!A:B,2,0)</f>
        <v>Clackamas</v>
      </c>
      <c r="C255" s="16">
        <f>_xlfn.SUMIFS(Data!I:I,Data!A:A,'Program Statement'!A255)</f>
        <v>0</v>
      </c>
    </row>
    <row r="256" spans="1:3" ht="15" hidden="1" outlineLevel="1">
      <c r="A256" s="30" t="s">
        <v>58</v>
      </c>
      <c r="B256" s="14" t="str">
        <f>VLOOKUP(A256,Data!A:B,2,0)</f>
        <v>Multnomah</v>
      </c>
      <c r="C256" s="16">
        <f>_xlfn.SUMIFS(Data!I:I,Data!A:A,'Program Statement'!A256)</f>
        <v>0</v>
      </c>
    </row>
    <row r="257" spans="1:3" ht="15" hidden="1" outlineLevel="1">
      <c r="A257" s="30" t="s">
        <v>144</v>
      </c>
      <c r="B257" s="14" t="str">
        <f>VLOOKUP(A257,Data!A:B,2,0)</f>
        <v>Clatsop</v>
      </c>
      <c r="C257" s="16">
        <f>_xlfn.SUMIFS(Data!I:I,Data!A:A,'Program Statement'!A257)</f>
        <v>0</v>
      </c>
    </row>
    <row r="258" spans="1:3" ht="15" hidden="1" outlineLevel="1">
      <c r="A258" s="30" t="s">
        <v>63</v>
      </c>
      <c r="B258" s="14" t="str">
        <f>VLOOKUP(A258,Data!A:B,2,0)</f>
        <v>Clackamas</v>
      </c>
      <c r="C258" s="16">
        <f>_xlfn.SUMIFS(Data!I:I,Data!A:A,'Program Statement'!A258)</f>
        <v>0</v>
      </c>
    </row>
    <row r="259" spans="1:3" ht="15" hidden="1" outlineLevel="1">
      <c r="A259" s="30" t="s">
        <v>167</v>
      </c>
      <c r="B259" s="14" t="str">
        <f>VLOOKUP(A259,Data!A:B,2,0)</f>
        <v>Multnomah</v>
      </c>
      <c r="C259" s="16">
        <f>_xlfn.SUMIFS(Data!I:I,Data!A:A,'Program Statement'!A259)</f>
        <v>0</v>
      </c>
    </row>
    <row r="260" spans="1:3" ht="15" hidden="1" outlineLevel="1">
      <c r="A260" s="30" t="s">
        <v>145</v>
      </c>
      <c r="B260" s="14" t="str">
        <f>VLOOKUP(A260,Data!A:B,2,0)</f>
        <v>Washington</v>
      </c>
      <c r="C260" s="16">
        <f>_xlfn.SUMIFS(Data!I:I,Data!A:A,'Program Statement'!A260)</f>
        <v>0</v>
      </c>
    </row>
    <row r="261" spans="1:3" ht="15" hidden="1" outlineLevel="1">
      <c r="A261" s="30" t="s">
        <v>146</v>
      </c>
      <c r="B261" s="14" t="str">
        <f>VLOOKUP(A261,Data!A:B,2,0)</f>
        <v>Lane</v>
      </c>
      <c r="C261" s="16">
        <f>_xlfn.SUMIFS(Data!I:I,Data!A:A,'Program Statement'!A261)</f>
        <v>0</v>
      </c>
    </row>
    <row r="262" spans="1:3" ht="15" hidden="1" outlineLevel="1">
      <c r="A262" s="30" t="s">
        <v>62</v>
      </c>
      <c r="B262" s="14" t="str">
        <f>VLOOKUP(A262,Data!A:B,2,0)</f>
        <v>Jackson</v>
      </c>
      <c r="C262" s="16">
        <f>_xlfn.SUMIFS(Data!I:I,Data!A:A,'Program Statement'!A262)</f>
        <v>0</v>
      </c>
    </row>
    <row r="263" spans="1:3" ht="15" hidden="1" outlineLevel="1">
      <c r="A263" s="30" t="s">
        <v>6</v>
      </c>
      <c r="B263" s="14" t="str">
        <f>VLOOKUP(A263,Data!A:B,2,0)</f>
        <v>Washington</v>
      </c>
      <c r="C263" s="16">
        <f>_xlfn.SUMIFS(Data!I:I,Data!A:A,'Program Statement'!A263)</f>
        <v>0</v>
      </c>
    </row>
    <row r="264" spans="1:3" ht="15" hidden="1" outlineLevel="1">
      <c r="A264" s="30" t="s">
        <v>192</v>
      </c>
      <c r="B264" s="14" t="str">
        <f>VLOOKUP(A264,Data!A:B,2,0)</f>
        <v>Jackson</v>
      </c>
      <c r="C264" s="16">
        <f>_xlfn.SUMIFS(Data!I:I,Data!A:A,'Program Statement'!A264)</f>
        <v>0</v>
      </c>
    </row>
    <row r="265" spans="1:3" ht="15" hidden="1" outlineLevel="1">
      <c r="A265" s="30" t="s">
        <v>5</v>
      </c>
      <c r="B265" s="14" t="str">
        <f>VLOOKUP(A265,Data!A:B,2,0)</f>
        <v>Washington</v>
      </c>
      <c r="C265" s="16">
        <f>_xlfn.SUMIFS(Data!I:I,Data!A:A,'Program Statement'!A265)</f>
        <v>0</v>
      </c>
    </row>
    <row r="266" spans="1:3" ht="15" hidden="1" outlineLevel="1">
      <c r="A266" s="30" t="s">
        <v>147</v>
      </c>
      <c r="B266" s="14" t="str">
        <f>VLOOKUP(A266,Data!A:B,2,0)</f>
        <v>Washington</v>
      </c>
      <c r="C266" s="16">
        <f>_xlfn.SUMIFS(Data!I:I,Data!A:A,'Program Statement'!A266)</f>
        <v>0</v>
      </c>
    </row>
    <row r="267" spans="1:3" ht="15" hidden="1" outlineLevel="1">
      <c r="A267" s="30" t="s">
        <v>148</v>
      </c>
      <c r="B267" s="14" t="str">
        <f>VLOOKUP(A267,Data!A:B,2,0)</f>
        <v>Marion</v>
      </c>
      <c r="C267" s="16">
        <f>_xlfn.SUMIFS(Data!I:I,Data!A:A,'Program Statement'!A267)</f>
        <v>0</v>
      </c>
    </row>
    <row r="268" spans="1:3" ht="15" hidden="1" outlineLevel="1">
      <c r="A268" s="30" t="s">
        <v>149</v>
      </c>
      <c r="B268" s="14" t="str">
        <f>VLOOKUP(A268,Data!A:B,2,0)</f>
        <v>Lane</v>
      </c>
      <c r="C268" s="16">
        <f>_xlfn.SUMIFS(Data!I:I,Data!A:A,'Program Statement'!A268)</f>
        <v>0</v>
      </c>
    </row>
    <row r="269" spans="1:3" ht="15" hidden="1" outlineLevel="1">
      <c r="A269" s="30" t="s">
        <v>150</v>
      </c>
      <c r="B269" s="14" t="str">
        <f>VLOOKUP(A269,Data!A:B,2,0)</f>
        <v>Wasco</v>
      </c>
      <c r="C269" s="16">
        <f>_xlfn.SUMIFS(Data!I:I,Data!A:A,'Program Statement'!A269)</f>
        <v>0</v>
      </c>
    </row>
    <row r="270" spans="1:3" ht="15" hidden="1" outlineLevel="1">
      <c r="A270" s="30" t="s">
        <v>151</v>
      </c>
      <c r="B270" s="14" t="str">
        <f>VLOOKUP(A270,Data!A:B,2,0)</f>
        <v>Washington</v>
      </c>
      <c r="C270" s="16">
        <f>_xlfn.SUMIFS(Data!I:I,Data!A:A,'Program Statement'!A270)</f>
        <v>0</v>
      </c>
    </row>
    <row r="271" spans="1:3" ht="15" hidden="1" outlineLevel="1">
      <c r="A271" s="30" t="s">
        <v>152</v>
      </c>
      <c r="B271" s="14" t="str">
        <f>VLOOKUP(A271,Data!A:B,2,0)</f>
        <v>Josephine</v>
      </c>
      <c r="C271" s="16">
        <f>_xlfn.SUMIFS(Data!I:I,Data!A:A,'Program Statement'!A271)</f>
        <v>0</v>
      </c>
    </row>
    <row r="272" spans="1:3" ht="15" hidden="1" outlineLevel="1">
      <c r="A272" s="30" t="s">
        <v>153</v>
      </c>
      <c r="B272" s="14" t="str">
        <f>VLOOKUP(A272,Data!A:B,2,0)</f>
        <v>Multnomah</v>
      </c>
      <c r="C272" s="16">
        <f>_xlfn.SUMIFS(Data!I:I,Data!A:A,'Program Statement'!A272)</f>
        <v>0</v>
      </c>
    </row>
    <row r="273" spans="1:3" ht="15" hidden="1" outlineLevel="1">
      <c r="A273" s="30" t="s">
        <v>154</v>
      </c>
      <c r="B273" s="14" t="str">
        <f>VLOOKUP(A273,Data!A:B,2,0)</f>
        <v>Klamath</v>
      </c>
      <c r="C273" s="16">
        <f>_xlfn.SUMIFS(Data!I:I,Data!A:A,'Program Statement'!A273)</f>
        <v>0</v>
      </c>
    </row>
    <row r="274" spans="1:3" ht="15" hidden="1" outlineLevel="1">
      <c r="A274" s="30" t="s">
        <v>3</v>
      </c>
      <c r="B274" s="14" t="str">
        <f>VLOOKUP(A274,Data!A:B,2,0)</f>
        <v>Douglas</v>
      </c>
      <c r="C274" s="16">
        <f>_xlfn.SUMIFS(Data!I:I,Data!A:A,'Program Statement'!A274)</f>
        <v>0</v>
      </c>
    </row>
    <row r="275" spans="1:3" ht="15" hidden="1" outlineLevel="1">
      <c r="A275" s="30" t="s">
        <v>193</v>
      </c>
      <c r="B275" s="14" t="str">
        <f>VLOOKUP(A275,Data!A:B,2,0)</f>
        <v>Umatilla</v>
      </c>
      <c r="C275" s="16">
        <f>_xlfn.SUMIFS(Data!I:I,Data!A:A,'Program Statement'!A275)</f>
        <v>0</v>
      </c>
    </row>
    <row r="276" spans="1:3" ht="15" hidden="1" outlineLevel="1">
      <c r="A276" s="30" t="s">
        <v>1</v>
      </c>
      <c r="B276" s="14" t="str">
        <f>VLOOKUP(A276,Data!A:B,2,0)</f>
        <v>Multnomah</v>
      </c>
      <c r="C276" s="16">
        <f>_xlfn.SUMIFS(Data!I:I,Data!A:A,'Program Statement'!A276)</f>
        <v>0</v>
      </c>
    </row>
    <row r="277" spans="1:3" ht="15" hidden="1" outlineLevel="1">
      <c r="A277" s="30" t="s">
        <v>155</v>
      </c>
      <c r="B277" s="14" t="str">
        <f>VLOOKUP(A277,Data!A:B,2,0)</f>
        <v>Josephine</v>
      </c>
      <c r="C277" s="16">
        <f>_xlfn.SUMIFS(Data!I:I,Data!A:A,'Program Statement'!A277)</f>
        <v>0</v>
      </c>
    </row>
    <row r="278" spans="1:3" ht="15" hidden="1" outlineLevel="1">
      <c r="A278" s="30" t="s">
        <v>156</v>
      </c>
      <c r="B278" s="14" t="str">
        <f>VLOOKUP(A278,Data!A:B,2,0)</f>
        <v>Yamhill</v>
      </c>
      <c r="C278" s="16">
        <f>_xlfn.SUMIFS(Data!I:I,Data!A:A,'Program Statement'!A278)</f>
        <v>0</v>
      </c>
    </row>
    <row r="279" spans="1:3" ht="15" hidden="1" outlineLevel="1">
      <c r="A279" s="30" t="s">
        <v>196</v>
      </c>
      <c r="B279" s="14" t="str">
        <f>VLOOKUP(A279,Data!A:B,2,0)</f>
        <v>Deschutes</v>
      </c>
      <c r="C279" s="16">
        <f>_xlfn.SUMIFS(Data!I:I,Data!A:A,'Program Statement'!A279)</f>
        <v>38110</v>
      </c>
    </row>
    <row r="280" spans="1:3" ht="15" hidden="1" outlineLevel="1">
      <c r="A280" s="30" t="s">
        <v>198</v>
      </c>
      <c r="B280" s="14" t="str">
        <f>VLOOKUP(A280,Data!A:B,2,0)</f>
        <v>Multnomah</v>
      </c>
      <c r="C280" s="16">
        <f>_xlfn.SUMIFS(Data!I:I,Data!A:A,'Program Statement'!A280)</f>
        <v>0</v>
      </c>
    </row>
    <row r="281" spans="1:3" ht="15" hidden="1" outlineLevel="1">
      <c r="A281" s="30" t="s">
        <v>157</v>
      </c>
      <c r="B281" s="14" t="str">
        <f>VLOOKUP(A281,Data!A:B,2,0)</f>
        <v>Marion</v>
      </c>
      <c r="C281" s="16">
        <f>_xlfn.SUMIFS(Data!I:I,Data!A:A,'Program Statement'!A281)</f>
        <v>0</v>
      </c>
    </row>
    <row r="282" spans="1:3" ht="15" hidden="1" outlineLevel="1">
      <c r="A282" s="30" t="s">
        <v>175</v>
      </c>
      <c r="B282" s="14" t="str">
        <f>VLOOKUP(A282,Data!A:B,2,0)</f>
        <v>Jackson</v>
      </c>
      <c r="C282" s="16">
        <f>_xlfn.SUMIFS(Data!I:I,Data!A:A,'Program Statement'!A282)</f>
        <v>0</v>
      </c>
    </row>
    <row r="283" spans="1:3" ht="15" hidden="1" outlineLevel="1">
      <c r="A283" s="30" t="s">
        <v>158</v>
      </c>
      <c r="B283" s="14" t="str">
        <f>VLOOKUP(A283,Data!A:B,2,0)</f>
        <v>Clackamas</v>
      </c>
      <c r="C283" s="16">
        <f>_xlfn.SUMIFS(Data!I:I,Data!A:A,'Program Statement'!A283)</f>
        <v>0</v>
      </c>
    </row>
    <row r="284" spans="1:3" ht="15" hidden="1" outlineLevel="1">
      <c r="A284" s="30" t="s">
        <v>176</v>
      </c>
      <c r="B284" s="14" t="str">
        <f>VLOOKUP(A284,Data!A:B,2,0)</f>
        <v>Jackson</v>
      </c>
      <c r="C284" s="16">
        <f>_xlfn.SUMIFS(Data!I:I,Data!A:A,'Program Statement'!A284)</f>
        <v>0</v>
      </c>
    </row>
    <row r="285" spans="1:3" ht="15" hidden="1" outlineLevel="1">
      <c r="A285" s="30" t="s">
        <v>194</v>
      </c>
      <c r="B285" s="14" t="str">
        <f>VLOOKUP(A285,Data!A:B,2,0)</f>
        <v>Hood River</v>
      </c>
      <c r="C285" s="16">
        <f>_xlfn.SUMIFS(Data!I:I,Data!A:A,'Program Statement'!A285)</f>
        <v>0</v>
      </c>
    </row>
    <row r="286" spans="1:3" ht="15" hidden="1" outlineLevel="1">
      <c r="A286" s="30" t="s">
        <v>159</v>
      </c>
      <c r="B286" s="14" t="str">
        <f>VLOOKUP(A286,Data!A:B,2,0)</f>
        <v>Multnomah</v>
      </c>
      <c r="C286" s="16">
        <f>_xlfn.SUMIFS(Data!I:I,Data!A:A,'Program Statement'!A286)</f>
        <v>0</v>
      </c>
    </row>
    <row r="287" spans="1:3" ht="15" collapsed="1">
      <c r="A287" s="7" t="s">
        <v>68</v>
      </c>
      <c r="C287" s="21">
        <f>SUBTOTAL(9,C157:C286)</f>
        <v>6498660</v>
      </c>
    </row>
    <row r="288" spans="1:3" ht="15">
      <c r="A288" s="7" t="s">
        <v>181</v>
      </c>
      <c r="C288" s="21">
        <v>5750000</v>
      </c>
    </row>
    <row r="289" spans="1:4" ht="15">
      <c r="A289" s="12" t="s">
        <v>67</v>
      </c>
      <c r="B289" s="12"/>
      <c r="C289" s="23"/>
      <c r="D289" s="24">
        <f>SUBTOTAL(9,C157:C288)</f>
        <v>12248660</v>
      </c>
    </row>
    <row r="291" spans="1:4" s="15" customFormat="1" ht="15">
      <c r="A291" s="25" t="s">
        <v>204</v>
      </c>
      <c r="B291" s="25"/>
      <c r="C291" s="22"/>
      <c r="D291" s="26">
        <f>D6+D19-D155</f>
        <v>16714971.840000011</v>
      </c>
    </row>
    <row r="292" spans="3:4" s="15" customFormat="1" ht="15">
      <c r="C292" s="22"/>
      <c r="D292" s="26"/>
    </row>
    <row r="293" spans="1:4" s="15" customFormat="1" ht="15.75" thickBot="1">
      <c r="A293" s="25" t="s">
        <v>205</v>
      </c>
      <c r="B293" s="25"/>
      <c r="C293" s="22"/>
      <c r="D293" s="27">
        <f>D291-D289</f>
        <v>4466311.840000011</v>
      </c>
    </row>
    <row r="294" spans="3:4" s="15" customFormat="1" ht="15.75" thickTop="1">
      <c r="C294" s="22"/>
      <c r="D294" s="26"/>
    </row>
    <row r="295" spans="1:4" ht="15">
      <c r="A295" s="42" t="s">
        <v>170</v>
      </c>
      <c r="B295" s="42"/>
      <c r="C295" s="42"/>
      <c r="D295" s="42"/>
    </row>
    <row r="297" spans="1:2" ht="15">
      <c r="A297" s="15"/>
      <c r="B297" s="15"/>
    </row>
  </sheetData>
  <sheetProtection/>
  <mergeCells count="7">
    <mergeCell ref="A295:D295"/>
    <mergeCell ref="A21:D21"/>
    <mergeCell ref="A2:D2"/>
    <mergeCell ref="A1:D1"/>
    <mergeCell ref="A3:D3"/>
    <mergeCell ref="A8:D8"/>
    <mergeCell ref="A4:D4"/>
  </mergeCells>
  <hyperlinks>
    <hyperlink ref="A295:D295" r:id="rId1" display="Interactive Map"/>
  </hyperlinks>
  <printOptions/>
  <pageMargins left="0.2" right="0.2" top="0.25" bottom="0" header="0.3" footer="0.3"/>
  <pageSetup horizontalDpi="600" verticalDpi="600" orientation="portrait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38"/>
  <sheetViews>
    <sheetView zoomScale="80" zoomScaleNormal="80" zoomScalePageLayoutView="0" workbookViewId="0" topLeftCell="A1">
      <selection activeCell="J1" sqref="J1"/>
    </sheetView>
  </sheetViews>
  <sheetFormatPr defaultColWidth="9.33203125" defaultRowHeight="10.5"/>
  <cols>
    <col min="1" max="1" width="15.33203125" style="0" customWidth="1"/>
    <col min="2" max="2" width="16.83203125" style="0" bestFit="1" customWidth="1"/>
    <col min="3" max="6" width="30.66015625" style="4" bestFit="1" customWidth="1"/>
    <col min="7" max="7" width="30.66015625" style="4" customWidth="1"/>
    <col min="8" max="8" width="30.16015625" style="4" bestFit="1" customWidth="1"/>
    <col min="9" max="9" width="25.33203125" style="4" customWidth="1"/>
  </cols>
  <sheetData>
    <row r="1" spans="1:9" ht="15">
      <c r="A1" s="3" t="s">
        <v>20</v>
      </c>
      <c r="B1" s="3" t="s">
        <v>50</v>
      </c>
      <c r="C1" s="2" t="s">
        <v>55</v>
      </c>
      <c r="D1" s="2" t="s">
        <v>54</v>
      </c>
      <c r="E1" s="2" t="s">
        <v>53</v>
      </c>
      <c r="F1" s="2" t="s">
        <v>52</v>
      </c>
      <c r="G1" s="2" t="s">
        <v>182</v>
      </c>
      <c r="H1" s="29" t="s">
        <v>177</v>
      </c>
      <c r="I1" s="29" t="s">
        <v>178</v>
      </c>
    </row>
    <row r="2" spans="1:9" ht="15">
      <c r="A2" s="5" t="s">
        <v>171</v>
      </c>
      <c r="B2" s="5">
        <v>41</v>
      </c>
      <c r="C2" s="6">
        <v>70943.78</v>
      </c>
      <c r="D2" s="6">
        <v>26263.97</v>
      </c>
      <c r="E2" s="6">
        <v>67148.94</v>
      </c>
      <c r="F2" s="6">
        <v>38280.5</v>
      </c>
      <c r="G2" s="6">
        <v>0</v>
      </c>
      <c r="H2" s="29">
        <v>0</v>
      </c>
      <c r="I2" s="29">
        <v>202637.19</v>
      </c>
    </row>
    <row r="3" spans="1:9" ht="15">
      <c r="A3" s="3" t="s">
        <v>49</v>
      </c>
      <c r="B3" s="3">
        <v>41001</v>
      </c>
      <c r="C3" s="6">
        <v>0</v>
      </c>
      <c r="D3" s="6">
        <v>406764</v>
      </c>
      <c r="E3" s="6">
        <v>78236</v>
      </c>
      <c r="F3" s="6">
        <v>0</v>
      </c>
      <c r="G3" s="6">
        <v>0</v>
      </c>
      <c r="H3" s="29">
        <v>0</v>
      </c>
      <c r="I3" s="29">
        <v>485000</v>
      </c>
    </row>
    <row r="4" spans="1:9" ht="15">
      <c r="A4" s="3" t="s">
        <v>48</v>
      </c>
      <c r="B4" s="3">
        <v>41003</v>
      </c>
      <c r="C4" s="6">
        <v>30000</v>
      </c>
      <c r="D4" s="6">
        <v>120000</v>
      </c>
      <c r="E4" s="6">
        <v>0</v>
      </c>
      <c r="F4" s="6">
        <v>0</v>
      </c>
      <c r="G4" s="6">
        <v>0</v>
      </c>
      <c r="H4" s="29">
        <v>0</v>
      </c>
      <c r="I4" s="29">
        <v>150000</v>
      </c>
    </row>
    <row r="5" spans="1:9" ht="15">
      <c r="A5" s="3" t="s">
        <v>19</v>
      </c>
      <c r="B5" s="3">
        <v>41005</v>
      </c>
      <c r="C5" s="6">
        <v>203422</v>
      </c>
      <c r="D5" s="6">
        <v>10000</v>
      </c>
      <c r="E5" s="6">
        <v>0</v>
      </c>
      <c r="F5" s="6">
        <v>0</v>
      </c>
      <c r="G5" s="6">
        <v>500000</v>
      </c>
      <c r="H5" s="29">
        <v>0</v>
      </c>
      <c r="I5" s="29">
        <v>713422</v>
      </c>
    </row>
    <row r="6" spans="1:9" ht="15">
      <c r="A6" s="3" t="s">
        <v>47</v>
      </c>
      <c r="B6" s="3">
        <v>41007</v>
      </c>
      <c r="C6" s="6">
        <v>260000</v>
      </c>
      <c r="D6" s="6">
        <v>0</v>
      </c>
      <c r="E6" s="6">
        <v>0</v>
      </c>
      <c r="F6" s="6">
        <v>0</v>
      </c>
      <c r="G6" s="6">
        <v>0</v>
      </c>
      <c r="H6" s="29">
        <v>0</v>
      </c>
      <c r="I6" s="29">
        <v>260000</v>
      </c>
    </row>
    <row r="7" spans="1:9" ht="15">
      <c r="A7" s="3" t="s">
        <v>46</v>
      </c>
      <c r="B7" s="3">
        <v>41009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29">
        <v>0</v>
      </c>
      <c r="I7" s="29">
        <v>0</v>
      </c>
    </row>
    <row r="8" spans="1:9" ht="15">
      <c r="A8" s="3" t="s">
        <v>45</v>
      </c>
      <c r="B8" s="3">
        <v>41011</v>
      </c>
      <c r="C8" s="6">
        <v>300000</v>
      </c>
      <c r="D8" s="6">
        <v>0</v>
      </c>
      <c r="E8" s="6">
        <v>0</v>
      </c>
      <c r="F8" s="6">
        <v>0</v>
      </c>
      <c r="G8" s="6">
        <v>0</v>
      </c>
      <c r="H8" s="29">
        <v>0</v>
      </c>
      <c r="I8" s="29">
        <v>300000</v>
      </c>
    </row>
    <row r="9" spans="1:9" ht="15">
      <c r="A9" s="3" t="s">
        <v>44</v>
      </c>
      <c r="B9" s="3">
        <v>41013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29">
        <v>0</v>
      </c>
      <c r="I9" s="29">
        <v>0</v>
      </c>
    </row>
    <row r="10" spans="1:9" ht="15">
      <c r="A10" s="3" t="s">
        <v>43</v>
      </c>
      <c r="B10" s="3">
        <v>41015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29">
        <v>0</v>
      </c>
      <c r="I10" s="29">
        <v>0</v>
      </c>
    </row>
    <row r="11" spans="1:9" ht="15">
      <c r="A11" s="3" t="s">
        <v>12</v>
      </c>
      <c r="B11" s="3">
        <v>41017</v>
      </c>
      <c r="C11" s="6">
        <v>473405</v>
      </c>
      <c r="D11" s="6">
        <v>686058.69</v>
      </c>
      <c r="E11" s="6">
        <v>43336.310000000005</v>
      </c>
      <c r="F11" s="6">
        <v>0</v>
      </c>
      <c r="G11" s="6">
        <v>292316</v>
      </c>
      <c r="H11" s="29">
        <v>88694</v>
      </c>
      <c r="I11" s="29">
        <v>1583810</v>
      </c>
    </row>
    <row r="12" spans="1:9" ht="15">
      <c r="A12" s="3" t="s">
        <v>2</v>
      </c>
      <c r="B12" s="3">
        <v>41019</v>
      </c>
      <c r="C12" s="6">
        <v>593984</v>
      </c>
      <c r="D12" s="6">
        <v>336492.98</v>
      </c>
      <c r="E12" s="6">
        <v>451055</v>
      </c>
      <c r="F12" s="6">
        <v>501560</v>
      </c>
      <c r="G12" s="6">
        <v>31438</v>
      </c>
      <c r="H12" s="29">
        <v>0</v>
      </c>
      <c r="I12" s="29">
        <v>1914529.98</v>
      </c>
    </row>
    <row r="13" spans="1:9" ht="15">
      <c r="A13" s="3" t="s">
        <v>42</v>
      </c>
      <c r="B13" s="3">
        <v>41021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29">
        <v>0</v>
      </c>
      <c r="I13" s="29">
        <v>0</v>
      </c>
    </row>
    <row r="14" spans="1:9" ht="15">
      <c r="A14" s="3" t="s">
        <v>41</v>
      </c>
      <c r="B14" s="3">
        <v>41023</v>
      </c>
      <c r="C14" s="6">
        <v>324458</v>
      </c>
      <c r="D14" s="6">
        <v>0</v>
      </c>
      <c r="E14" s="6">
        <v>0</v>
      </c>
      <c r="F14" s="6">
        <v>0</v>
      </c>
      <c r="G14" s="6">
        <v>0</v>
      </c>
      <c r="H14" s="29">
        <v>0</v>
      </c>
      <c r="I14" s="29">
        <v>324458</v>
      </c>
    </row>
    <row r="15" spans="1:9" ht="15">
      <c r="A15" s="3" t="s">
        <v>40</v>
      </c>
      <c r="B15" s="3">
        <v>41025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29">
        <v>0</v>
      </c>
      <c r="I15" s="29">
        <v>0</v>
      </c>
    </row>
    <row r="16" spans="1:9" ht="15">
      <c r="A16" s="3" t="s">
        <v>39</v>
      </c>
      <c r="B16" s="3">
        <v>41027</v>
      </c>
      <c r="C16" s="6">
        <v>187792</v>
      </c>
      <c r="D16" s="6">
        <v>695381</v>
      </c>
      <c r="E16" s="6">
        <v>304619</v>
      </c>
      <c r="F16" s="6">
        <v>0</v>
      </c>
      <c r="G16" s="6">
        <v>0</v>
      </c>
      <c r="H16" s="29">
        <v>0</v>
      </c>
      <c r="I16" s="29">
        <v>1187792</v>
      </c>
    </row>
    <row r="17" spans="1:9" ht="15">
      <c r="A17" s="3" t="s">
        <v>38</v>
      </c>
      <c r="B17" s="3">
        <v>41029</v>
      </c>
      <c r="C17" s="6">
        <v>914461</v>
      </c>
      <c r="D17" s="6">
        <v>1216303.7</v>
      </c>
      <c r="E17" s="6">
        <v>224439</v>
      </c>
      <c r="F17" s="6">
        <v>3191884</v>
      </c>
      <c r="G17" s="6">
        <v>233259</v>
      </c>
      <c r="H17" s="29">
        <v>122458</v>
      </c>
      <c r="I17" s="29">
        <v>5902804.7</v>
      </c>
    </row>
    <row r="18" spans="1:9" ht="15">
      <c r="A18" s="3" t="s">
        <v>14</v>
      </c>
      <c r="B18" s="3">
        <v>41031</v>
      </c>
      <c r="C18" s="6">
        <v>1503</v>
      </c>
      <c r="D18" s="6">
        <v>0</v>
      </c>
      <c r="E18" s="6">
        <v>0</v>
      </c>
      <c r="F18" s="6">
        <v>0</v>
      </c>
      <c r="G18" s="6">
        <v>0</v>
      </c>
      <c r="H18" s="29">
        <v>0</v>
      </c>
      <c r="I18" s="29">
        <v>1503</v>
      </c>
    </row>
    <row r="19" spans="1:9" ht="15">
      <c r="A19" s="3" t="s">
        <v>37</v>
      </c>
      <c r="B19" s="3">
        <v>41033</v>
      </c>
      <c r="C19" s="6">
        <v>237000</v>
      </c>
      <c r="D19" s="6">
        <v>162833</v>
      </c>
      <c r="E19" s="6">
        <v>181183</v>
      </c>
      <c r="F19" s="6">
        <v>0</v>
      </c>
      <c r="G19" s="6">
        <v>0</v>
      </c>
      <c r="H19" s="29">
        <v>0</v>
      </c>
      <c r="I19" s="29">
        <v>581016</v>
      </c>
    </row>
    <row r="20" spans="1:9" ht="15">
      <c r="A20" s="3" t="s">
        <v>9</v>
      </c>
      <c r="B20" s="3">
        <v>41035</v>
      </c>
      <c r="C20" s="6">
        <v>215252</v>
      </c>
      <c r="D20" s="6">
        <v>200000</v>
      </c>
      <c r="E20" s="6">
        <v>0</v>
      </c>
      <c r="F20" s="6">
        <v>0</v>
      </c>
      <c r="G20" s="6">
        <v>0</v>
      </c>
      <c r="H20" s="29">
        <v>0</v>
      </c>
      <c r="I20" s="29">
        <v>415252</v>
      </c>
    </row>
    <row r="21" spans="1:9" ht="15">
      <c r="A21" s="3" t="s">
        <v>36</v>
      </c>
      <c r="B21" s="3">
        <v>41037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29">
        <v>0</v>
      </c>
      <c r="I21" s="29">
        <v>0</v>
      </c>
    </row>
    <row r="22" spans="1:9" ht="15">
      <c r="A22" s="3" t="s">
        <v>35</v>
      </c>
      <c r="B22" s="3">
        <v>41039</v>
      </c>
      <c r="C22" s="6">
        <v>261642</v>
      </c>
      <c r="D22" s="6">
        <v>450538</v>
      </c>
      <c r="E22" s="6">
        <v>710000</v>
      </c>
      <c r="F22" s="6">
        <v>0</v>
      </c>
      <c r="G22" s="6">
        <v>0</v>
      </c>
      <c r="H22" s="29">
        <v>0</v>
      </c>
      <c r="I22" s="29">
        <v>1422180</v>
      </c>
    </row>
    <row r="23" spans="1:9" ht="15">
      <c r="A23" s="3" t="s">
        <v>34</v>
      </c>
      <c r="B23" s="3">
        <v>41041</v>
      </c>
      <c r="C23" s="6">
        <v>132452</v>
      </c>
      <c r="D23" s="6">
        <v>0</v>
      </c>
      <c r="E23" s="6">
        <v>0</v>
      </c>
      <c r="F23" s="6">
        <v>0</v>
      </c>
      <c r="G23" s="6">
        <v>0</v>
      </c>
      <c r="H23" s="29">
        <v>0</v>
      </c>
      <c r="I23" s="29">
        <v>132452</v>
      </c>
    </row>
    <row r="24" spans="1:9" ht="15">
      <c r="A24" s="3" t="s">
        <v>33</v>
      </c>
      <c r="B24" s="3">
        <v>41043</v>
      </c>
      <c r="C24" s="6">
        <v>78198</v>
      </c>
      <c r="D24" s="6">
        <v>47086</v>
      </c>
      <c r="E24" s="6">
        <v>0</v>
      </c>
      <c r="F24" s="6">
        <v>0</v>
      </c>
      <c r="G24" s="6">
        <v>0</v>
      </c>
      <c r="H24" s="29">
        <v>0</v>
      </c>
      <c r="I24" s="29">
        <v>125284</v>
      </c>
    </row>
    <row r="25" spans="1:9" ht="15">
      <c r="A25" s="3" t="s">
        <v>32</v>
      </c>
      <c r="B25" s="3">
        <v>41045</v>
      </c>
      <c r="C25" s="6">
        <v>206177</v>
      </c>
      <c r="D25" s="6">
        <v>-24477</v>
      </c>
      <c r="E25" s="6">
        <v>0</v>
      </c>
      <c r="F25" s="6">
        <v>0</v>
      </c>
      <c r="G25" s="6">
        <v>0</v>
      </c>
      <c r="H25" s="29">
        <v>0</v>
      </c>
      <c r="I25" s="29">
        <v>181700</v>
      </c>
    </row>
    <row r="26" spans="1:9" ht="15">
      <c r="A26" s="3" t="s">
        <v>7</v>
      </c>
      <c r="B26" s="3">
        <v>41047</v>
      </c>
      <c r="C26" s="6">
        <v>0</v>
      </c>
      <c r="D26" s="6">
        <v>711322</v>
      </c>
      <c r="E26" s="6">
        <v>66644</v>
      </c>
      <c r="F26" s="6">
        <v>0</v>
      </c>
      <c r="G26" s="6">
        <v>0</v>
      </c>
      <c r="H26" s="29">
        <v>0</v>
      </c>
      <c r="I26" s="29">
        <v>777966</v>
      </c>
    </row>
    <row r="27" spans="1:9" ht="15">
      <c r="A27" s="3" t="s">
        <v>31</v>
      </c>
      <c r="B27" s="3">
        <v>41049</v>
      </c>
      <c r="C27" s="6">
        <v>294298</v>
      </c>
      <c r="D27" s="6">
        <v>232285</v>
      </c>
      <c r="E27" s="6">
        <v>100000</v>
      </c>
      <c r="F27" s="6">
        <v>0</v>
      </c>
      <c r="G27" s="6">
        <v>0</v>
      </c>
      <c r="H27" s="29">
        <v>0</v>
      </c>
      <c r="I27" s="29">
        <v>626583</v>
      </c>
    </row>
    <row r="28" spans="1:9" ht="15">
      <c r="A28" s="3" t="s">
        <v>0</v>
      </c>
      <c r="B28" s="3">
        <v>41051</v>
      </c>
      <c r="C28" s="6">
        <v>1631886</v>
      </c>
      <c r="D28" s="6">
        <v>2559543</v>
      </c>
      <c r="E28" s="6">
        <v>86000</v>
      </c>
      <c r="F28" s="6">
        <v>3787847</v>
      </c>
      <c r="G28" s="6">
        <v>219081</v>
      </c>
      <c r="H28" s="29">
        <v>1216092</v>
      </c>
      <c r="I28" s="29">
        <v>9500449</v>
      </c>
    </row>
    <row r="29" spans="1:9" ht="15">
      <c r="A29" s="3" t="s">
        <v>30</v>
      </c>
      <c r="B29" s="3">
        <v>41053</v>
      </c>
      <c r="C29" s="6">
        <v>200000</v>
      </c>
      <c r="D29" s="6">
        <v>209960</v>
      </c>
      <c r="E29" s="6">
        <v>485021</v>
      </c>
      <c r="F29" s="6">
        <v>0</v>
      </c>
      <c r="G29" s="6">
        <v>0</v>
      </c>
      <c r="H29" s="29">
        <v>0</v>
      </c>
      <c r="I29" s="29">
        <v>894981</v>
      </c>
    </row>
    <row r="30" spans="1:9" ht="15">
      <c r="A30" s="3" t="s">
        <v>29</v>
      </c>
      <c r="B30" s="3">
        <v>41055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29">
        <v>0</v>
      </c>
      <c r="I30" s="29">
        <v>0</v>
      </c>
    </row>
    <row r="31" spans="1:9" ht="15">
      <c r="A31" s="3" t="s">
        <v>28</v>
      </c>
      <c r="B31" s="3">
        <v>41057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29">
        <v>0</v>
      </c>
      <c r="I31" s="29">
        <v>0</v>
      </c>
    </row>
    <row r="32" spans="1:9" ht="15">
      <c r="A32" s="3" t="s">
        <v>27</v>
      </c>
      <c r="B32" s="3">
        <v>41059</v>
      </c>
      <c r="C32" s="6">
        <v>350000</v>
      </c>
      <c r="D32" s="6">
        <v>0</v>
      </c>
      <c r="E32" s="6">
        <v>0</v>
      </c>
      <c r="F32" s="6">
        <v>0</v>
      </c>
      <c r="G32" s="6">
        <v>0</v>
      </c>
      <c r="H32" s="29">
        <v>0</v>
      </c>
      <c r="I32" s="29">
        <v>350000</v>
      </c>
    </row>
    <row r="33" spans="1:9" ht="15">
      <c r="A33" s="3" t="s">
        <v>26</v>
      </c>
      <c r="B33" s="3">
        <v>41061</v>
      </c>
      <c r="C33" s="6">
        <v>116781</v>
      </c>
      <c r="D33" s="6">
        <v>0</v>
      </c>
      <c r="E33" s="6">
        <v>0</v>
      </c>
      <c r="F33" s="6">
        <v>0</v>
      </c>
      <c r="G33" s="6">
        <v>0</v>
      </c>
      <c r="H33" s="29">
        <v>0</v>
      </c>
      <c r="I33" s="29">
        <v>116781</v>
      </c>
    </row>
    <row r="34" spans="1:9" ht="15">
      <c r="A34" s="3" t="s">
        <v>25</v>
      </c>
      <c r="B34" s="3">
        <v>41063</v>
      </c>
      <c r="C34" s="6">
        <v>300</v>
      </c>
      <c r="D34" s="6">
        <v>199700</v>
      </c>
      <c r="E34" s="6">
        <v>0</v>
      </c>
      <c r="F34" s="6">
        <v>0</v>
      </c>
      <c r="G34" s="6">
        <v>0</v>
      </c>
      <c r="H34" s="29">
        <v>0</v>
      </c>
      <c r="I34" s="29">
        <v>200000</v>
      </c>
    </row>
    <row r="35" spans="1:9" ht="15">
      <c r="A35" s="3" t="s">
        <v>24</v>
      </c>
      <c r="B35" s="3">
        <v>41065</v>
      </c>
      <c r="C35" s="6">
        <v>102666</v>
      </c>
      <c r="D35" s="6">
        <v>50000</v>
      </c>
      <c r="E35" s="6">
        <v>0</v>
      </c>
      <c r="F35" s="6">
        <v>0</v>
      </c>
      <c r="G35" s="6">
        <v>0</v>
      </c>
      <c r="H35" s="29">
        <v>0</v>
      </c>
      <c r="I35" s="29">
        <v>152666</v>
      </c>
    </row>
    <row r="36" spans="1:9" ht="15">
      <c r="A36" s="3" t="s">
        <v>4</v>
      </c>
      <c r="B36" s="3">
        <v>41067</v>
      </c>
      <c r="C36" s="6">
        <v>918657.5800000001</v>
      </c>
      <c r="D36" s="6">
        <v>1004268</v>
      </c>
      <c r="E36" s="6">
        <v>867101</v>
      </c>
      <c r="F36" s="6">
        <v>0</v>
      </c>
      <c r="G36" s="6">
        <v>0</v>
      </c>
      <c r="H36" s="29">
        <v>0</v>
      </c>
      <c r="I36" s="29">
        <v>2790026.58</v>
      </c>
    </row>
    <row r="37" spans="1:9" ht="15">
      <c r="A37" s="3" t="s">
        <v>23</v>
      </c>
      <c r="B37" s="3">
        <v>41069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29">
        <v>0</v>
      </c>
      <c r="I37" s="29">
        <v>0</v>
      </c>
    </row>
    <row r="38" spans="1:9" ht="15">
      <c r="A38" s="3" t="s">
        <v>22</v>
      </c>
      <c r="B38" s="3">
        <v>41071</v>
      </c>
      <c r="C38" s="6">
        <v>732201</v>
      </c>
      <c r="D38" s="6">
        <v>127211</v>
      </c>
      <c r="E38" s="6">
        <v>0</v>
      </c>
      <c r="F38" s="6">
        <v>0</v>
      </c>
      <c r="G38" s="6">
        <v>0</v>
      </c>
      <c r="H38" s="29">
        <v>0</v>
      </c>
      <c r="I38" s="29">
        <v>859412</v>
      </c>
    </row>
  </sheetData>
  <sheetProtection/>
  <printOptions/>
  <pageMargins left="0.7" right="0.7" top="0.75" bottom="0.75" header="0.3" footer="0.3"/>
  <pageSetup orientation="portrait" paperSize="9"/>
  <customProperties>
    <customPr name="ESRI_SHEET_ID" r:id="rId2"/>
  </customPropertie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J131"/>
  <sheetViews>
    <sheetView zoomScale="80" zoomScaleNormal="80" zoomScalePageLayoutView="0" workbookViewId="0" topLeftCell="A97">
      <selection activeCell="A1" sqref="A1:J131"/>
    </sheetView>
  </sheetViews>
  <sheetFormatPr defaultColWidth="8" defaultRowHeight="10.5"/>
  <cols>
    <col min="1" max="1" width="42.83203125" style="34" customWidth="1"/>
    <col min="2" max="2" width="15.33203125" style="34" bestFit="1" customWidth="1"/>
    <col min="3" max="3" width="30.66015625" style="33" bestFit="1" customWidth="1"/>
    <col min="4" max="7" width="30.66015625" style="31" bestFit="1" customWidth="1"/>
    <col min="8" max="8" width="36" style="31" bestFit="1" customWidth="1"/>
    <col min="9" max="9" width="30.16015625" style="31" bestFit="1" customWidth="1"/>
    <col min="10" max="10" width="56.5" style="34" bestFit="1" customWidth="1"/>
    <col min="11" max="16384" width="8" style="34" customWidth="1"/>
  </cols>
  <sheetData>
    <row r="1" spans="1:10" ht="15">
      <c r="A1" s="34" t="s">
        <v>21</v>
      </c>
      <c r="B1" s="34" t="s">
        <v>20</v>
      </c>
      <c r="C1" s="31" t="s">
        <v>55</v>
      </c>
      <c r="D1" s="31" t="s">
        <v>54</v>
      </c>
      <c r="E1" s="31" t="s">
        <v>53</v>
      </c>
      <c r="F1" s="31" t="s">
        <v>52</v>
      </c>
      <c r="G1" s="31" t="s">
        <v>182</v>
      </c>
      <c r="H1" s="31" t="s">
        <v>51</v>
      </c>
      <c r="I1" s="35" t="s">
        <v>177</v>
      </c>
      <c r="J1" s="36" t="s">
        <v>183</v>
      </c>
    </row>
    <row r="2" spans="1:10" ht="15">
      <c r="A2" s="34" t="s">
        <v>161</v>
      </c>
      <c r="B2" s="34" t="s">
        <v>26</v>
      </c>
      <c r="C2" s="31">
        <v>16781</v>
      </c>
      <c r="D2" s="31">
        <v>0</v>
      </c>
      <c r="E2" s="31">
        <v>0</v>
      </c>
      <c r="F2" s="31">
        <v>0</v>
      </c>
      <c r="G2" s="31">
        <v>0</v>
      </c>
      <c r="H2" s="31">
        <f aca="true" t="shared" si="0" ref="H2:H65">SUM(C2:G2)</f>
        <v>16781</v>
      </c>
      <c r="I2" s="35">
        <v>0</v>
      </c>
      <c r="J2" s="37" t="str">
        <f>Data!$A2&amp;Data!$B2</f>
        <v>(Community Connection)Union</v>
      </c>
    </row>
    <row r="3" spans="1:10" ht="15">
      <c r="A3" s="36" t="s">
        <v>162</v>
      </c>
      <c r="B3" s="34" t="s">
        <v>0</v>
      </c>
      <c r="C3" s="35">
        <v>25000</v>
      </c>
      <c r="D3" s="35">
        <v>12500</v>
      </c>
      <c r="E3" s="35">
        <v>0</v>
      </c>
      <c r="F3" s="31">
        <v>0</v>
      </c>
      <c r="G3" s="31">
        <v>0</v>
      </c>
      <c r="H3" s="31">
        <f t="shared" si="0"/>
        <v>37500</v>
      </c>
      <c r="I3" s="35">
        <v>0</v>
      </c>
      <c r="J3" s="37" t="str">
        <f>Data!$A3&amp;Data!$B3</f>
        <v>(Housing Development Cntr)Multnomah</v>
      </c>
    </row>
    <row r="4" spans="1:10" ht="15">
      <c r="A4" s="34" t="s">
        <v>160</v>
      </c>
      <c r="B4" s="34" t="s">
        <v>171</v>
      </c>
      <c r="C4" s="31">
        <v>70943.78</v>
      </c>
      <c r="D4" s="31">
        <v>26263.97</v>
      </c>
      <c r="E4" s="31">
        <v>67148.94</v>
      </c>
      <c r="F4" s="31">
        <v>38280.5</v>
      </c>
      <c r="G4" s="31">
        <v>7272</v>
      </c>
      <c r="H4" s="31">
        <f t="shared" si="0"/>
        <v>209909.19</v>
      </c>
      <c r="I4" s="35">
        <v>0</v>
      </c>
      <c r="J4" s="37" t="str">
        <f>Data!$A4&amp;Data!$B4</f>
        <v>(Interest Granted on loans)(Statewide)</v>
      </c>
    </row>
    <row r="5" spans="1:10" ht="15">
      <c r="A5" s="36" t="s">
        <v>163</v>
      </c>
      <c r="B5" s="34" t="s">
        <v>2</v>
      </c>
      <c r="C5" s="35">
        <v>15935</v>
      </c>
      <c r="D5" s="35">
        <v>0</v>
      </c>
      <c r="E5" s="35">
        <v>0</v>
      </c>
      <c r="F5" s="31">
        <v>0</v>
      </c>
      <c r="G5" s="31">
        <v>0</v>
      </c>
      <c r="H5" s="31">
        <f t="shared" si="0"/>
        <v>15935</v>
      </c>
      <c r="I5" s="35">
        <v>0</v>
      </c>
      <c r="J5" s="37" t="str">
        <f>Data!$A5&amp;Data!$B5</f>
        <v>(NeighborWorks)Douglas</v>
      </c>
    </row>
    <row r="6" spans="1:10" ht="15">
      <c r="A6" s="36" t="s">
        <v>80</v>
      </c>
      <c r="B6" s="36" t="s">
        <v>38</v>
      </c>
      <c r="C6" s="38">
        <v>200000</v>
      </c>
      <c r="D6" s="35">
        <v>100000</v>
      </c>
      <c r="E6" s="35">
        <v>0</v>
      </c>
      <c r="F6" s="31">
        <v>0</v>
      </c>
      <c r="G6" s="31">
        <v>0</v>
      </c>
      <c r="H6" s="31">
        <f t="shared" si="0"/>
        <v>300000</v>
      </c>
      <c r="I6" s="35">
        <v>0</v>
      </c>
      <c r="J6" s="37" t="str">
        <f>Data!$A6&amp;Data!$B6</f>
        <v>11th Street Retreat - 700 BlockJackson</v>
      </c>
    </row>
    <row r="7" spans="1:10" ht="15">
      <c r="A7" s="36" t="s">
        <v>81</v>
      </c>
      <c r="B7" s="36" t="s">
        <v>38</v>
      </c>
      <c r="C7" s="38">
        <v>0</v>
      </c>
      <c r="D7" s="35">
        <v>9680</v>
      </c>
      <c r="E7" s="35">
        <v>0</v>
      </c>
      <c r="F7" s="31">
        <v>0</v>
      </c>
      <c r="G7" s="31">
        <v>0</v>
      </c>
      <c r="H7" s="31">
        <f t="shared" si="0"/>
        <v>9680</v>
      </c>
      <c r="I7" s="35">
        <v>0</v>
      </c>
      <c r="J7" s="37" t="str">
        <f>Data!$A7&amp;Data!$B7</f>
        <v>11th Street Retreat - 800 BlkJackson</v>
      </c>
    </row>
    <row r="8" spans="1:10" ht="15">
      <c r="A8" s="36" t="s">
        <v>195</v>
      </c>
      <c r="B8" s="36" t="s">
        <v>0</v>
      </c>
      <c r="C8" s="38">
        <v>0</v>
      </c>
      <c r="D8" s="35">
        <v>0</v>
      </c>
      <c r="E8" s="35">
        <v>0</v>
      </c>
      <c r="F8" s="35">
        <v>0</v>
      </c>
      <c r="G8" s="31">
        <v>207135</v>
      </c>
      <c r="H8" s="39">
        <f t="shared" si="0"/>
        <v>207135</v>
      </c>
      <c r="I8" s="35">
        <v>0</v>
      </c>
      <c r="J8" s="37" t="str">
        <f>Data!$A8&amp;Data!$B8</f>
        <v>72 FosterMultnomah</v>
      </c>
    </row>
    <row r="9" spans="1:10" ht="15">
      <c r="A9" s="40" t="s">
        <v>82</v>
      </c>
      <c r="B9" s="34" t="s">
        <v>35</v>
      </c>
      <c r="C9" s="35">
        <v>112669</v>
      </c>
      <c r="D9" s="35">
        <v>12518</v>
      </c>
      <c r="E9" s="35">
        <v>0</v>
      </c>
      <c r="F9" s="31">
        <v>0</v>
      </c>
      <c r="G9" s="31">
        <v>0</v>
      </c>
      <c r="H9" s="31">
        <f t="shared" si="0"/>
        <v>125187</v>
      </c>
      <c r="I9" s="35">
        <v>0</v>
      </c>
      <c r="J9" s="37" t="str">
        <f>Data!$A9&amp;Data!$B9</f>
        <v>Afiya AptsLane</v>
      </c>
    </row>
    <row r="10" spans="1:10" ht="15">
      <c r="A10" s="34" t="s">
        <v>184</v>
      </c>
      <c r="B10" s="34" t="s">
        <v>33</v>
      </c>
      <c r="C10" s="31">
        <v>51735</v>
      </c>
      <c r="D10" s="35">
        <v>47086</v>
      </c>
      <c r="E10" s="31">
        <v>0</v>
      </c>
      <c r="F10" s="31">
        <v>0</v>
      </c>
      <c r="G10" s="31">
        <v>0</v>
      </c>
      <c r="H10" s="31">
        <f t="shared" si="0"/>
        <v>98821</v>
      </c>
      <c r="I10" s="35">
        <v>0</v>
      </c>
      <c r="J10" s="37" t="str">
        <f>Data!$A10&amp;Data!$B10</f>
        <v>Ames Creek CourtLinn</v>
      </c>
    </row>
    <row r="11" spans="1:10" ht="15">
      <c r="A11" s="36" t="s">
        <v>83</v>
      </c>
      <c r="B11" s="36" t="s">
        <v>35</v>
      </c>
      <c r="C11" s="38">
        <v>0</v>
      </c>
      <c r="D11" s="35">
        <v>0</v>
      </c>
      <c r="E11" s="35">
        <v>500000</v>
      </c>
      <c r="F11" s="31">
        <v>0</v>
      </c>
      <c r="G11" s="31">
        <v>0</v>
      </c>
      <c r="H11" s="31">
        <f t="shared" si="0"/>
        <v>500000</v>
      </c>
      <c r="I11" s="35">
        <v>0</v>
      </c>
      <c r="J11" s="37" t="str">
        <f>Data!$A11&amp;Data!$B11</f>
        <v>Applegate aptsLane</v>
      </c>
    </row>
    <row r="12" spans="1:10" ht="15">
      <c r="A12" s="34" t="s">
        <v>84</v>
      </c>
      <c r="B12" s="34" t="s">
        <v>26</v>
      </c>
      <c r="C12" s="31">
        <v>100000</v>
      </c>
      <c r="D12" s="31">
        <v>0</v>
      </c>
      <c r="E12" s="31">
        <v>0</v>
      </c>
      <c r="F12" s="31">
        <v>0</v>
      </c>
      <c r="G12" s="31">
        <v>0</v>
      </c>
      <c r="H12" s="31">
        <f t="shared" si="0"/>
        <v>100000</v>
      </c>
      <c r="I12" s="35">
        <v>0</v>
      </c>
      <c r="J12" s="37" t="str">
        <f>Data!$A12&amp;Data!$B12</f>
        <v>Aspen Park PlaceUnion</v>
      </c>
    </row>
    <row r="13" spans="1:10" ht="15">
      <c r="A13" s="34" t="s">
        <v>185</v>
      </c>
      <c r="B13" s="34" t="s">
        <v>47</v>
      </c>
      <c r="C13" s="31">
        <v>100000</v>
      </c>
      <c r="D13" s="31">
        <v>0</v>
      </c>
      <c r="E13" s="31">
        <v>0</v>
      </c>
      <c r="F13" s="31">
        <v>0</v>
      </c>
      <c r="G13" s="31">
        <v>0</v>
      </c>
      <c r="H13" s="31">
        <f t="shared" si="0"/>
        <v>100000</v>
      </c>
      <c r="I13" s="35">
        <v>0</v>
      </c>
      <c r="J13" s="37" t="str">
        <f>Data!$A13&amp;Data!$B13</f>
        <v>Astoria Gateway IIClatsop</v>
      </c>
    </row>
    <row r="14" spans="1:10" ht="15">
      <c r="A14" s="34" t="s">
        <v>85</v>
      </c>
      <c r="B14" s="34" t="s">
        <v>12</v>
      </c>
      <c r="C14" s="31">
        <v>150000</v>
      </c>
      <c r="D14" s="31">
        <v>0</v>
      </c>
      <c r="E14" s="31">
        <v>0</v>
      </c>
      <c r="F14" s="31">
        <v>0</v>
      </c>
      <c r="G14" s="31">
        <v>0</v>
      </c>
      <c r="H14" s="31">
        <f t="shared" si="0"/>
        <v>150000</v>
      </c>
      <c r="I14" s="35">
        <v>0</v>
      </c>
      <c r="J14" s="37" t="str">
        <f>Data!$A14&amp;Data!$B14</f>
        <v>Barbara's PlaceDeschutes</v>
      </c>
    </row>
    <row r="15" spans="1:10" ht="15">
      <c r="A15" s="36" t="s">
        <v>86</v>
      </c>
      <c r="B15" s="36" t="s">
        <v>0</v>
      </c>
      <c r="C15" s="38">
        <v>185506</v>
      </c>
      <c r="D15" s="35">
        <v>314494</v>
      </c>
      <c r="E15" s="35">
        <v>0</v>
      </c>
      <c r="F15" s="31">
        <v>0</v>
      </c>
      <c r="G15" s="31">
        <v>0</v>
      </c>
      <c r="H15" s="31">
        <f t="shared" si="0"/>
        <v>500000</v>
      </c>
      <c r="I15" s="35">
        <v>0</v>
      </c>
      <c r="J15" s="37" t="str">
        <f>Data!$A15&amp;Data!$B15</f>
        <v>Bellrose Station AptsMultnomah</v>
      </c>
    </row>
    <row r="16" spans="1:10" ht="15">
      <c r="A16" s="34" t="s">
        <v>87</v>
      </c>
      <c r="B16" s="34" t="s">
        <v>34</v>
      </c>
      <c r="C16" s="31">
        <v>38452</v>
      </c>
      <c r="D16" s="31">
        <v>0</v>
      </c>
      <c r="E16" s="31">
        <v>0</v>
      </c>
      <c r="F16" s="31">
        <v>0</v>
      </c>
      <c r="G16" s="31">
        <v>0</v>
      </c>
      <c r="H16" s="31">
        <f t="shared" si="0"/>
        <v>38452</v>
      </c>
      <c r="I16" s="35">
        <v>0</v>
      </c>
      <c r="J16" s="37" t="str">
        <f>Data!$A16&amp;Data!$B16</f>
        <v>Blackberry Hill AptsLincoln</v>
      </c>
    </row>
    <row r="17" spans="1:10" ht="15">
      <c r="A17" s="34" t="s">
        <v>88</v>
      </c>
      <c r="B17" s="34" t="s">
        <v>31</v>
      </c>
      <c r="C17" s="31">
        <v>142611</v>
      </c>
      <c r="D17" s="31">
        <v>-16028</v>
      </c>
      <c r="E17" s="31">
        <v>0</v>
      </c>
      <c r="F17" s="31">
        <v>0</v>
      </c>
      <c r="G17" s="31">
        <v>0</v>
      </c>
      <c r="H17" s="31">
        <f t="shared" si="0"/>
        <v>126583</v>
      </c>
      <c r="I17" s="35">
        <v>0</v>
      </c>
      <c r="J17" s="37" t="str">
        <f>Data!$A17&amp;Data!$B17</f>
        <v>Boardman ApartmentsMorrow</v>
      </c>
    </row>
    <row r="18" spans="1:10" ht="15">
      <c r="A18" s="36" t="s">
        <v>179</v>
      </c>
      <c r="B18" s="36" t="s">
        <v>31</v>
      </c>
      <c r="C18" s="38">
        <v>0</v>
      </c>
      <c r="D18" s="35">
        <v>100000</v>
      </c>
      <c r="E18" s="35">
        <v>100000</v>
      </c>
      <c r="F18" s="31">
        <v>0</v>
      </c>
      <c r="G18" s="31">
        <v>0</v>
      </c>
      <c r="H18" s="31">
        <f t="shared" si="0"/>
        <v>200000</v>
      </c>
      <c r="I18" s="35">
        <v>0</v>
      </c>
      <c r="J18" s="37" t="str">
        <f>Data!$A18&amp;Data!$B18</f>
        <v>Boardman Trail ApartmentsMorrow</v>
      </c>
    </row>
    <row r="19" spans="1:10" ht="15">
      <c r="A19" s="34" t="s">
        <v>89</v>
      </c>
      <c r="B19" s="34" t="s">
        <v>41</v>
      </c>
      <c r="C19" s="31">
        <v>162228</v>
      </c>
      <c r="D19" s="31">
        <v>0</v>
      </c>
      <c r="E19" s="31">
        <v>0</v>
      </c>
      <c r="F19" s="31">
        <v>0</v>
      </c>
      <c r="G19" s="31">
        <v>0</v>
      </c>
      <c r="H19" s="31">
        <f t="shared" si="0"/>
        <v>162228</v>
      </c>
      <c r="I19" s="35">
        <v>0</v>
      </c>
      <c r="J19" s="37" t="str">
        <f>Data!$A19&amp;Data!$B19</f>
        <v>Boulder CreekGrant</v>
      </c>
    </row>
    <row r="20" spans="1:10" ht="15">
      <c r="A20" s="36" t="s">
        <v>18</v>
      </c>
      <c r="B20" s="34" t="s">
        <v>0</v>
      </c>
      <c r="C20" s="35">
        <v>100000</v>
      </c>
      <c r="D20" s="35">
        <v>0</v>
      </c>
      <c r="E20" s="35">
        <v>0</v>
      </c>
      <c r="F20" s="31">
        <v>0</v>
      </c>
      <c r="G20" s="31">
        <v>0</v>
      </c>
      <c r="H20" s="31">
        <f t="shared" si="0"/>
        <v>100000</v>
      </c>
      <c r="I20" s="35">
        <v>0</v>
      </c>
      <c r="J20" s="37" t="str">
        <f>Data!$A20&amp;Data!$B20</f>
        <v>Bridge MeadowsMultnomah</v>
      </c>
    </row>
    <row r="21" spans="1:10" ht="15">
      <c r="A21" s="36" t="s">
        <v>90</v>
      </c>
      <c r="B21" s="36" t="s">
        <v>0</v>
      </c>
      <c r="C21" s="38">
        <v>0</v>
      </c>
      <c r="D21" s="35">
        <v>500000</v>
      </c>
      <c r="E21" s="35">
        <v>0</v>
      </c>
      <c r="F21" s="31">
        <v>0</v>
      </c>
      <c r="G21" s="31">
        <v>0</v>
      </c>
      <c r="H21" s="31">
        <f t="shared" si="0"/>
        <v>500000</v>
      </c>
      <c r="I21" s="35">
        <v>0</v>
      </c>
      <c r="J21" s="37" t="str">
        <f>Data!$A21&amp;Data!$B21</f>
        <v>Butte HotelMultnomah</v>
      </c>
    </row>
    <row r="22" spans="1:10" ht="15">
      <c r="A22" s="34" t="s">
        <v>91</v>
      </c>
      <c r="B22" s="34" t="s">
        <v>27</v>
      </c>
      <c r="C22" s="31">
        <v>150000</v>
      </c>
      <c r="D22" s="31">
        <v>0</v>
      </c>
      <c r="E22" s="31">
        <v>0</v>
      </c>
      <c r="F22" s="31">
        <v>0</v>
      </c>
      <c r="G22" s="31">
        <v>0</v>
      </c>
      <c r="H22" s="31">
        <f t="shared" si="0"/>
        <v>150000</v>
      </c>
      <c r="I22" s="35">
        <v>0</v>
      </c>
      <c r="J22" s="37" t="str">
        <f>Data!$A22&amp;Data!$B22</f>
        <v>Buttercreek ApartmentsUmatilla</v>
      </c>
    </row>
    <row r="23" spans="1:10" ht="15">
      <c r="A23" s="36" t="s">
        <v>92</v>
      </c>
      <c r="B23" s="36" t="s">
        <v>2</v>
      </c>
      <c r="C23" s="38">
        <v>0</v>
      </c>
      <c r="D23" s="35">
        <v>48945</v>
      </c>
      <c r="E23" s="35">
        <v>451055</v>
      </c>
      <c r="F23" s="31">
        <v>0</v>
      </c>
      <c r="G23" s="31">
        <v>0</v>
      </c>
      <c r="H23" s="31">
        <f t="shared" si="0"/>
        <v>500000</v>
      </c>
      <c r="I23" s="35">
        <v>0</v>
      </c>
      <c r="J23" s="37" t="str">
        <f>Data!$A23&amp;Data!$B23</f>
        <v>Camas Ridge AptsDouglas</v>
      </c>
    </row>
    <row r="24" spans="1:10" ht="15">
      <c r="A24" s="34" t="s">
        <v>17</v>
      </c>
      <c r="B24" s="34" t="s">
        <v>14</v>
      </c>
      <c r="C24" s="31">
        <v>1503</v>
      </c>
      <c r="D24" s="31">
        <v>0</v>
      </c>
      <c r="E24" s="31">
        <v>0</v>
      </c>
      <c r="F24" s="31">
        <v>0</v>
      </c>
      <c r="G24" s="31">
        <v>0</v>
      </c>
      <c r="H24" s="31">
        <f t="shared" si="0"/>
        <v>1503</v>
      </c>
      <c r="I24" s="35">
        <v>0</v>
      </c>
      <c r="J24" s="37" t="str">
        <f>Data!$A24&amp;Data!$B24</f>
        <v>Canyon EastJefferson</v>
      </c>
    </row>
    <row r="25" spans="1:10" ht="15">
      <c r="A25" s="34" t="s">
        <v>93</v>
      </c>
      <c r="B25" s="34" t="s">
        <v>31</v>
      </c>
      <c r="C25" s="31">
        <v>100000</v>
      </c>
      <c r="D25" s="31">
        <v>100000</v>
      </c>
      <c r="E25" s="31">
        <v>0</v>
      </c>
      <c r="F25" s="31">
        <v>0</v>
      </c>
      <c r="G25" s="31">
        <v>0</v>
      </c>
      <c r="H25" s="31">
        <f t="shared" si="0"/>
        <v>200000</v>
      </c>
      <c r="I25" s="35">
        <v>0</v>
      </c>
      <c r="J25" s="37" t="str">
        <f>Data!$A25&amp;Data!$B25</f>
        <v>Castle Rock AptsMorrow</v>
      </c>
    </row>
    <row r="26" spans="1:10" ht="15">
      <c r="A26" s="36" t="s">
        <v>94</v>
      </c>
      <c r="B26" s="34" t="s">
        <v>45</v>
      </c>
      <c r="C26" s="35">
        <v>100000</v>
      </c>
      <c r="D26" s="35">
        <v>0</v>
      </c>
      <c r="E26" s="35">
        <v>0</v>
      </c>
      <c r="F26" s="31">
        <v>0</v>
      </c>
      <c r="G26" s="31">
        <v>0</v>
      </c>
      <c r="H26" s="31">
        <f t="shared" si="0"/>
        <v>100000</v>
      </c>
      <c r="I26" s="35">
        <v>0</v>
      </c>
      <c r="J26" s="37" t="str">
        <f>Data!$A26&amp;Data!$B26</f>
        <v>Cedar Grove ApartmentsCoos</v>
      </c>
    </row>
    <row r="27" spans="1:10" ht="15">
      <c r="A27" s="36" t="s">
        <v>95</v>
      </c>
      <c r="B27" s="34" t="s">
        <v>24</v>
      </c>
      <c r="C27" s="35">
        <v>52666</v>
      </c>
      <c r="D27" s="35">
        <v>0</v>
      </c>
      <c r="E27" s="35">
        <v>0</v>
      </c>
      <c r="F27" s="31">
        <v>0</v>
      </c>
      <c r="G27" s="31">
        <v>0</v>
      </c>
      <c r="H27" s="31">
        <f t="shared" si="0"/>
        <v>52666</v>
      </c>
      <c r="I27" s="35">
        <v>0</v>
      </c>
      <c r="J27" s="37" t="str">
        <f>Data!$A27&amp;Data!$B27</f>
        <v>Celilo Garden ApartmentsWasco</v>
      </c>
    </row>
    <row r="28" spans="1:10" ht="15">
      <c r="A28" s="36" t="s">
        <v>96</v>
      </c>
      <c r="B28" s="36" t="s">
        <v>12</v>
      </c>
      <c r="C28" s="38">
        <v>90000</v>
      </c>
      <c r="D28" s="35">
        <v>10000</v>
      </c>
      <c r="E28" s="35">
        <v>0</v>
      </c>
      <c r="F28" s="31">
        <v>0</v>
      </c>
      <c r="G28" s="31">
        <v>0</v>
      </c>
      <c r="H28" s="31">
        <f t="shared" si="0"/>
        <v>100000</v>
      </c>
      <c r="I28" s="35">
        <v>0</v>
      </c>
      <c r="J28" s="37" t="str">
        <f>Data!$A28&amp;Data!$B28</f>
        <v>Centennial PointDeschutes</v>
      </c>
    </row>
    <row r="29" spans="1:10" ht="15">
      <c r="A29" s="34" t="s">
        <v>16</v>
      </c>
      <c r="B29" s="34" t="s">
        <v>0</v>
      </c>
      <c r="C29" s="31">
        <v>100000</v>
      </c>
      <c r="D29" s="31">
        <v>0</v>
      </c>
      <c r="E29" s="31">
        <v>0</v>
      </c>
      <c r="F29" s="31">
        <v>0</v>
      </c>
      <c r="G29" s="31">
        <v>0</v>
      </c>
      <c r="H29" s="31">
        <f t="shared" si="0"/>
        <v>100000</v>
      </c>
      <c r="I29" s="35">
        <v>0</v>
      </c>
      <c r="J29" s="37" t="str">
        <f>Data!$A29&amp;Data!$B29</f>
        <v>Chaucer CourtMultnomah</v>
      </c>
    </row>
    <row r="30" spans="1:10" ht="15">
      <c r="A30" s="36" t="s">
        <v>15</v>
      </c>
      <c r="B30" s="34" t="s">
        <v>0</v>
      </c>
      <c r="C30" s="35">
        <v>197000</v>
      </c>
      <c r="D30" s="35">
        <v>0</v>
      </c>
      <c r="E30" s="35">
        <v>0</v>
      </c>
      <c r="F30" s="31">
        <v>0</v>
      </c>
      <c r="G30" s="31">
        <v>0</v>
      </c>
      <c r="H30" s="31">
        <f t="shared" si="0"/>
        <v>197000</v>
      </c>
      <c r="I30" s="35">
        <v>0</v>
      </c>
      <c r="J30" s="37" t="str">
        <f>Data!$A30&amp;Data!$B30</f>
        <v>Clifford AptsMultnomah</v>
      </c>
    </row>
    <row r="31" spans="1:10" ht="15">
      <c r="A31" s="34" t="s">
        <v>97</v>
      </c>
      <c r="B31" s="34" t="s">
        <v>27</v>
      </c>
      <c r="C31" s="31">
        <v>50000</v>
      </c>
      <c r="D31" s="31">
        <v>0</v>
      </c>
      <c r="E31" s="31">
        <v>0</v>
      </c>
      <c r="F31" s="31">
        <v>0</v>
      </c>
      <c r="G31" s="31">
        <v>0</v>
      </c>
      <c r="H31" s="31">
        <f t="shared" si="0"/>
        <v>50000</v>
      </c>
      <c r="I31" s="35">
        <v>0</v>
      </c>
      <c r="J31" s="37" t="str">
        <f>Data!$A31&amp;Data!$B31</f>
        <v>Cottonwood IUmatilla</v>
      </c>
    </row>
    <row r="32" spans="1:10" ht="15">
      <c r="A32" s="34" t="s">
        <v>98</v>
      </c>
      <c r="B32" s="34" t="s">
        <v>27</v>
      </c>
      <c r="C32" s="31">
        <v>50000</v>
      </c>
      <c r="D32" s="31">
        <v>0</v>
      </c>
      <c r="E32" s="31">
        <v>0</v>
      </c>
      <c r="F32" s="31">
        <v>0</v>
      </c>
      <c r="G32" s="31">
        <v>0</v>
      </c>
      <c r="H32" s="31">
        <f t="shared" si="0"/>
        <v>50000</v>
      </c>
      <c r="I32" s="35">
        <v>0</v>
      </c>
      <c r="J32" s="37" t="str">
        <f>Data!$A32&amp;Data!$B32</f>
        <v>Cottonwood IIUmatilla</v>
      </c>
    </row>
    <row r="33" spans="1:10" ht="15">
      <c r="A33" s="36" t="s">
        <v>201</v>
      </c>
      <c r="B33" s="36" t="s">
        <v>38</v>
      </c>
      <c r="C33" s="35">
        <v>0</v>
      </c>
      <c r="D33" s="35">
        <v>0</v>
      </c>
      <c r="E33" s="35">
        <v>0</v>
      </c>
      <c r="F33" s="35">
        <v>0</v>
      </c>
      <c r="G33" s="31">
        <v>0</v>
      </c>
      <c r="H33" s="39">
        <f>SUM(C33:G33)</f>
        <v>0</v>
      </c>
      <c r="I33" s="35">
        <v>122458</v>
      </c>
      <c r="J33" s="37" t="str">
        <f>Data!$A33&amp;Data!$B33</f>
        <v>Creekside Apts &amp; Freedom SqJackson</v>
      </c>
    </row>
    <row r="34" spans="1:10" ht="15">
      <c r="A34" s="40" t="s">
        <v>56</v>
      </c>
      <c r="B34" s="34" t="s">
        <v>19</v>
      </c>
      <c r="C34" s="35">
        <v>100000</v>
      </c>
      <c r="D34" s="35">
        <v>0</v>
      </c>
      <c r="E34" s="35">
        <v>0</v>
      </c>
      <c r="F34" s="31">
        <v>0</v>
      </c>
      <c r="G34" s="31">
        <v>0</v>
      </c>
      <c r="H34" s="31">
        <f t="shared" si="0"/>
        <v>100000</v>
      </c>
      <c r="I34" s="35">
        <v>0</v>
      </c>
      <c r="J34" s="37" t="str">
        <f>Data!$A34&amp;Data!$B34</f>
        <v>Creekside WoodsClackamas</v>
      </c>
    </row>
    <row r="35" spans="1:10" ht="15">
      <c r="A35" s="36" t="s">
        <v>99</v>
      </c>
      <c r="B35" s="36" t="s">
        <v>12</v>
      </c>
      <c r="C35" s="38">
        <v>4704</v>
      </c>
      <c r="D35" s="35">
        <v>0</v>
      </c>
      <c r="E35" s="35">
        <v>0</v>
      </c>
      <c r="F35" s="31">
        <v>0</v>
      </c>
      <c r="G35" s="31">
        <v>0</v>
      </c>
      <c r="H35" s="31">
        <f t="shared" si="0"/>
        <v>4704</v>
      </c>
      <c r="I35" s="35">
        <v>0</v>
      </c>
      <c r="J35" s="37" t="str">
        <f>Data!$A35&amp;Data!$B35</f>
        <v>Crest Butte ApartmentsDeschutes</v>
      </c>
    </row>
    <row r="36" spans="1:10" ht="15">
      <c r="A36" s="36" t="s">
        <v>13</v>
      </c>
      <c r="B36" s="36" t="s">
        <v>4</v>
      </c>
      <c r="C36" s="38">
        <v>0</v>
      </c>
      <c r="D36" s="35">
        <v>0</v>
      </c>
      <c r="E36" s="35">
        <v>255000</v>
      </c>
      <c r="F36" s="31">
        <v>0</v>
      </c>
      <c r="G36" s="31">
        <v>0</v>
      </c>
      <c r="H36" s="31">
        <f t="shared" si="0"/>
        <v>255000</v>
      </c>
      <c r="I36" s="35">
        <v>0</v>
      </c>
      <c r="J36" s="37" t="str">
        <f>Data!$A36&amp;Data!$B36</f>
        <v>CSI GH Cornell RdWashington</v>
      </c>
    </row>
    <row r="37" spans="1:10" ht="15">
      <c r="A37" s="34" t="s">
        <v>57</v>
      </c>
      <c r="B37" s="34" t="s">
        <v>4</v>
      </c>
      <c r="C37" s="31">
        <v>100000</v>
      </c>
      <c r="D37" s="31">
        <v>0</v>
      </c>
      <c r="E37" s="31">
        <v>0</v>
      </c>
      <c r="F37" s="31">
        <v>0</v>
      </c>
      <c r="G37" s="31">
        <v>0</v>
      </c>
      <c r="H37" s="31">
        <f t="shared" si="0"/>
        <v>100000</v>
      </c>
      <c r="I37" s="35">
        <v>0</v>
      </c>
      <c r="J37" s="37" t="str">
        <f>Data!$A37&amp;Data!$B37</f>
        <v>CSI MRDD Group Home AlohaWashington</v>
      </c>
    </row>
    <row r="38" spans="1:10" ht="15">
      <c r="A38" s="34" t="s">
        <v>186</v>
      </c>
      <c r="B38" s="34" t="s">
        <v>0</v>
      </c>
      <c r="C38" s="31">
        <v>100000</v>
      </c>
      <c r="D38" s="31">
        <v>0</v>
      </c>
      <c r="E38" s="31">
        <v>0</v>
      </c>
      <c r="F38" s="31">
        <v>0</v>
      </c>
      <c r="G38" s="31">
        <v>0</v>
      </c>
      <c r="H38" s="31">
        <f t="shared" si="0"/>
        <v>100000</v>
      </c>
      <c r="I38" s="35">
        <v>0</v>
      </c>
      <c r="J38" s="37" t="str">
        <f>Data!$A38&amp;Data!$B38</f>
        <v>CSI MRDD Group Home BurnsideMultnomah</v>
      </c>
    </row>
    <row r="39" spans="1:10" ht="15">
      <c r="A39" s="36" t="s">
        <v>187</v>
      </c>
      <c r="B39" s="36" t="s">
        <v>22</v>
      </c>
      <c r="C39" s="38">
        <v>0</v>
      </c>
      <c r="D39" s="35">
        <v>0</v>
      </c>
      <c r="E39" s="35">
        <v>0</v>
      </c>
      <c r="F39" s="35">
        <v>0</v>
      </c>
      <c r="G39" s="31">
        <v>0</v>
      </c>
      <c r="H39" s="39">
        <f t="shared" si="0"/>
        <v>0</v>
      </c>
      <c r="I39" s="35">
        <v>0</v>
      </c>
      <c r="J39" s="37" t="str">
        <f>Data!$A39&amp;Data!$B39</f>
        <v>Deskins CommonsYamhill</v>
      </c>
    </row>
    <row r="40" spans="1:10" ht="15">
      <c r="A40" s="36" t="s">
        <v>100</v>
      </c>
      <c r="B40" s="36" t="s">
        <v>2</v>
      </c>
      <c r="C40" s="38">
        <v>0</v>
      </c>
      <c r="D40" s="35">
        <v>200000</v>
      </c>
      <c r="E40" s="35">
        <v>0</v>
      </c>
      <c r="F40" s="31">
        <v>0</v>
      </c>
      <c r="G40" s="31">
        <v>0</v>
      </c>
      <c r="H40" s="31">
        <f t="shared" si="0"/>
        <v>200000</v>
      </c>
      <c r="I40" s="35">
        <v>0</v>
      </c>
      <c r="J40" s="37" t="str">
        <f>Data!$A40&amp;Data!$B40</f>
        <v>Eagle LandingDouglas</v>
      </c>
    </row>
    <row r="41" spans="1:10" ht="15">
      <c r="A41" s="40" t="s">
        <v>101</v>
      </c>
      <c r="B41" s="34" t="s">
        <v>2</v>
      </c>
      <c r="C41" s="35">
        <v>28673</v>
      </c>
      <c r="D41" s="35">
        <v>7202.98</v>
      </c>
      <c r="E41" s="35">
        <v>0</v>
      </c>
      <c r="F41" s="31">
        <v>0</v>
      </c>
      <c r="G41" s="31">
        <v>0</v>
      </c>
      <c r="H41" s="31">
        <f t="shared" si="0"/>
        <v>35875.979999999996</v>
      </c>
      <c r="I41" s="35">
        <v>0</v>
      </c>
      <c r="J41" s="37" t="str">
        <f>Data!$A41&amp;Data!$B41</f>
        <v>Esperanza CircleDouglas</v>
      </c>
    </row>
    <row r="42" spans="1:10" ht="15">
      <c r="A42" s="34" t="s">
        <v>102</v>
      </c>
      <c r="B42" s="34" t="s">
        <v>32</v>
      </c>
      <c r="C42" s="31">
        <v>100539</v>
      </c>
      <c r="D42" s="31">
        <v>-24477</v>
      </c>
      <c r="E42" s="31">
        <v>0</v>
      </c>
      <c r="F42" s="31">
        <v>0</v>
      </c>
      <c r="G42" s="31">
        <v>0</v>
      </c>
      <c r="H42" s="31">
        <f t="shared" si="0"/>
        <v>76062</v>
      </c>
      <c r="I42" s="35">
        <v>0</v>
      </c>
      <c r="J42" s="37" t="str">
        <f>Data!$A42&amp;Data!$B42</f>
        <v>Fairview ApartmentsMalheur</v>
      </c>
    </row>
    <row r="43" spans="1:10" ht="15">
      <c r="A43" s="36" t="s">
        <v>11</v>
      </c>
      <c r="B43" s="36" t="s">
        <v>4</v>
      </c>
      <c r="C43" s="38">
        <v>0</v>
      </c>
      <c r="D43" s="35">
        <v>200000</v>
      </c>
      <c r="E43" s="35">
        <v>0</v>
      </c>
      <c r="F43" s="31">
        <v>0</v>
      </c>
      <c r="G43" s="31">
        <v>0</v>
      </c>
      <c r="H43" s="31">
        <f t="shared" si="0"/>
        <v>200000</v>
      </c>
      <c r="I43" s="35">
        <v>0</v>
      </c>
      <c r="J43" s="37" t="str">
        <f>Data!$A43&amp;Data!$B43</f>
        <v>Farmington MeadowsWashington</v>
      </c>
    </row>
    <row r="44" spans="1:10" ht="15">
      <c r="A44" s="36" t="s">
        <v>103</v>
      </c>
      <c r="B44" s="36" t="s">
        <v>30</v>
      </c>
      <c r="C44" s="38">
        <v>0</v>
      </c>
      <c r="D44" s="35">
        <v>0</v>
      </c>
      <c r="E44" s="35">
        <v>485021</v>
      </c>
      <c r="F44" s="31">
        <v>0</v>
      </c>
      <c r="G44" s="31">
        <v>0</v>
      </c>
      <c r="H44" s="31">
        <f t="shared" si="0"/>
        <v>485021</v>
      </c>
      <c r="I44" s="35">
        <v>0</v>
      </c>
      <c r="J44" s="37" t="str">
        <f>Data!$A44&amp;Data!$B44</f>
        <v>Firestone PlacePolk</v>
      </c>
    </row>
    <row r="45" spans="1:10" ht="15">
      <c r="A45" s="36" t="s">
        <v>104</v>
      </c>
      <c r="B45" s="36" t="s">
        <v>0</v>
      </c>
      <c r="C45" s="38">
        <v>0</v>
      </c>
      <c r="D45" s="35">
        <v>435000</v>
      </c>
      <c r="E45" s="35">
        <v>0</v>
      </c>
      <c r="F45" s="31">
        <v>0</v>
      </c>
      <c r="G45" s="31">
        <v>0</v>
      </c>
      <c r="H45" s="31">
        <f t="shared" si="0"/>
        <v>435000</v>
      </c>
      <c r="I45" s="35">
        <v>0</v>
      </c>
      <c r="J45" s="37" t="str">
        <f>Data!$A45&amp;Data!$B45</f>
        <v>Firland ApartmentsMultnomah</v>
      </c>
    </row>
    <row r="46" spans="1:10" ht="15">
      <c r="A46" s="40" t="s">
        <v>105</v>
      </c>
      <c r="B46" s="34" t="s">
        <v>34</v>
      </c>
      <c r="C46" s="35">
        <v>94000</v>
      </c>
      <c r="D46" s="35">
        <v>0</v>
      </c>
      <c r="E46" s="35">
        <v>0</v>
      </c>
      <c r="F46" s="31">
        <v>0</v>
      </c>
      <c r="G46" s="31">
        <v>0</v>
      </c>
      <c r="H46" s="31">
        <f t="shared" si="0"/>
        <v>94000</v>
      </c>
      <c r="I46" s="35">
        <v>0</v>
      </c>
      <c r="J46" s="37" t="str">
        <f>Data!$A46&amp;Data!$B46</f>
        <v>Fisterra Gardens ApartmentsLincoln</v>
      </c>
    </row>
    <row r="47" spans="1:10" ht="15">
      <c r="A47" s="36" t="s">
        <v>106</v>
      </c>
      <c r="B47" s="34" t="s">
        <v>37</v>
      </c>
      <c r="C47" s="38">
        <v>0</v>
      </c>
      <c r="D47" s="35">
        <v>162833</v>
      </c>
      <c r="E47" s="35">
        <v>0</v>
      </c>
      <c r="F47" s="31">
        <v>0</v>
      </c>
      <c r="G47" s="31">
        <v>0</v>
      </c>
      <c r="H47" s="31">
        <f t="shared" si="0"/>
        <v>162833</v>
      </c>
      <c r="I47" s="35">
        <v>0</v>
      </c>
      <c r="J47" s="37" t="str">
        <f>Data!$A47&amp;Data!$B47</f>
        <v>Freedom House OneJosephine</v>
      </c>
    </row>
    <row r="48" spans="1:10" ht="15">
      <c r="A48" s="36" t="s">
        <v>107</v>
      </c>
      <c r="B48" s="34" t="s">
        <v>37</v>
      </c>
      <c r="C48" s="38">
        <v>0</v>
      </c>
      <c r="D48" s="35">
        <v>0</v>
      </c>
      <c r="E48" s="35">
        <v>181183</v>
      </c>
      <c r="F48" s="31">
        <v>0</v>
      </c>
      <c r="G48" s="31">
        <v>0</v>
      </c>
      <c r="H48" s="31">
        <f t="shared" si="0"/>
        <v>181183</v>
      </c>
      <c r="I48" s="35">
        <v>0</v>
      </c>
      <c r="J48" s="37" t="str">
        <f>Data!$A48&amp;Data!$B48</f>
        <v>Freedom House TwoJosephine</v>
      </c>
    </row>
    <row r="49" spans="1:10" ht="15">
      <c r="A49" s="40" t="s">
        <v>108</v>
      </c>
      <c r="B49" s="34" t="s">
        <v>2</v>
      </c>
      <c r="C49" s="35">
        <v>45557</v>
      </c>
      <c r="D49" s="35">
        <v>0</v>
      </c>
      <c r="E49" s="35">
        <v>0</v>
      </c>
      <c r="F49" s="31">
        <v>0</v>
      </c>
      <c r="G49" s="31">
        <v>0</v>
      </c>
      <c r="H49" s="31">
        <f t="shared" si="0"/>
        <v>45557</v>
      </c>
      <c r="I49" s="35">
        <v>0</v>
      </c>
      <c r="J49" s="37" t="str">
        <f>Data!$A49&amp;Data!$B49</f>
        <v>Glenhaven AptsDouglas</v>
      </c>
    </row>
    <row r="50" spans="1:10" ht="15">
      <c r="A50" s="36" t="s">
        <v>109</v>
      </c>
      <c r="B50" s="36" t="s">
        <v>0</v>
      </c>
      <c r="C50" s="38">
        <v>0</v>
      </c>
      <c r="D50" s="35">
        <v>78000</v>
      </c>
      <c r="E50" s="35">
        <v>0</v>
      </c>
      <c r="F50" s="31">
        <v>0</v>
      </c>
      <c r="G50" s="31">
        <v>0</v>
      </c>
      <c r="H50" s="31">
        <f t="shared" si="0"/>
        <v>78000</v>
      </c>
      <c r="I50" s="35">
        <v>0</v>
      </c>
      <c r="J50" s="37" t="str">
        <f>Data!$A50&amp;Data!$B50</f>
        <v>Glisan CommonsMultnomah</v>
      </c>
    </row>
    <row r="51" spans="1:10" ht="15">
      <c r="A51" s="40" t="s">
        <v>199</v>
      </c>
      <c r="B51" s="34" t="s">
        <v>38</v>
      </c>
      <c r="C51" s="35">
        <v>200000</v>
      </c>
      <c r="D51" s="35">
        <v>0</v>
      </c>
      <c r="E51" s="35">
        <v>0</v>
      </c>
      <c r="F51" s="31">
        <v>0</v>
      </c>
      <c r="G51" s="31">
        <v>0</v>
      </c>
      <c r="H51" s="31">
        <f t="shared" si="0"/>
        <v>200000</v>
      </c>
      <c r="I51" s="35">
        <v>0</v>
      </c>
      <c r="J51" s="37" t="str">
        <f>Data!$A51&amp;Data!$B51</f>
        <v>Grand Apartments MedfordJackson</v>
      </c>
    </row>
    <row r="52" spans="1:10" ht="15">
      <c r="A52" s="34" t="s">
        <v>110</v>
      </c>
      <c r="B52" s="34" t="s">
        <v>38</v>
      </c>
      <c r="C52" s="31">
        <v>150000</v>
      </c>
      <c r="D52" s="31">
        <v>0</v>
      </c>
      <c r="E52" s="31">
        <v>0</v>
      </c>
      <c r="F52" s="31">
        <v>0</v>
      </c>
      <c r="G52" s="31">
        <v>0</v>
      </c>
      <c r="H52" s="31">
        <f t="shared" si="0"/>
        <v>150000</v>
      </c>
      <c r="I52" s="35">
        <v>0</v>
      </c>
      <c r="J52" s="37" t="str">
        <f>Data!$A52&amp;Data!$B52</f>
        <v>Grape StreetJackson</v>
      </c>
    </row>
    <row r="53" spans="1:10" ht="15">
      <c r="A53" s="36" t="s">
        <v>111</v>
      </c>
      <c r="B53" s="36" t="s">
        <v>0</v>
      </c>
      <c r="C53" s="38">
        <v>0</v>
      </c>
      <c r="D53" s="35">
        <v>450000</v>
      </c>
      <c r="E53" s="35">
        <v>50000</v>
      </c>
      <c r="F53" s="31">
        <v>0</v>
      </c>
      <c r="G53" s="31">
        <v>0</v>
      </c>
      <c r="H53" s="31">
        <f t="shared" si="0"/>
        <v>500000</v>
      </c>
      <c r="I53" s="35">
        <v>0</v>
      </c>
      <c r="J53" s="37" t="str">
        <f>Data!$A53&amp;Data!$B53</f>
        <v>Greenview Terrace ApartmentsMultnomah</v>
      </c>
    </row>
    <row r="54" spans="1:10" ht="15">
      <c r="A54" s="36" t="s">
        <v>112</v>
      </c>
      <c r="B54" s="36" t="s">
        <v>4</v>
      </c>
      <c r="C54" s="38">
        <v>0</v>
      </c>
      <c r="D54" s="35">
        <v>361108</v>
      </c>
      <c r="E54" s="35">
        <v>38892</v>
      </c>
      <c r="F54" s="31">
        <v>0</v>
      </c>
      <c r="G54" s="31">
        <v>0</v>
      </c>
      <c r="H54" s="31">
        <f t="shared" si="0"/>
        <v>400000</v>
      </c>
      <c r="I54" s="35">
        <v>0</v>
      </c>
      <c r="J54" s="37" t="str">
        <f>Data!$A54&amp;Data!$B54</f>
        <v>Harkson CourtWashington</v>
      </c>
    </row>
    <row r="55" spans="1:10" ht="15">
      <c r="A55" s="36" t="s">
        <v>113</v>
      </c>
      <c r="B55" s="36" t="s">
        <v>35</v>
      </c>
      <c r="C55" s="38">
        <v>0</v>
      </c>
      <c r="D55" s="35">
        <v>90000</v>
      </c>
      <c r="E55" s="35">
        <v>10000</v>
      </c>
      <c r="F55" s="31">
        <v>0</v>
      </c>
      <c r="G55" s="31">
        <v>0</v>
      </c>
      <c r="H55" s="31">
        <f t="shared" si="0"/>
        <v>100000</v>
      </c>
      <c r="I55" s="35">
        <v>0</v>
      </c>
      <c r="J55" s="37" t="str">
        <f>Data!$A55&amp;Data!$B55</f>
        <v>Hawthorn at 29th Place Lane</v>
      </c>
    </row>
    <row r="56" spans="1:10" ht="15">
      <c r="A56" s="34" t="s">
        <v>114</v>
      </c>
      <c r="B56" s="34" t="s">
        <v>0</v>
      </c>
      <c r="C56" s="31">
        <v>44929</v>
      </c>
      <c r="D56" s="31">
        <v>0</v>
      </c>
      <c r="E56" s="31">
        <v>0</v>
      </c>
      <c r="F56" s="31">
        <v>0</v>
      </c>
      <c r="G56" s="31">
        <v>0</v>
      </c>
      <c r="H56" s="31">
        <f t="shared" si="0"/>
        <v>44929</v>
      </c>
      <c r="I56" s="35">
        <v>0</v>
      </c>
      <c r="J56" s="37" t="str">
        <f>Data!$A56&amp;Data!$B56</f>
        <v>Hewitt PlaceMultnomah</v>
      </c>
    </row>
    <row r="57" spans="1:10" ht="15">
      <c r="A57" s="36" t="s">
        <v>10</v>
      </c>
      <c r="B57" s="36" t="s">
        <v>9</v>
      </c>
      <c r="C57" s="38">
        <v>0</v>
      </c>
      <c r="D57" s="35">
        <v>200000</v>
      </c>
      <c r="E57" s="35">
        <v>0</v>
      </c>
      <c r="F57" s="31">
        <v>0</v>
      </c>
      <c r="G57" s="31">
        <v>0</v>
      </c>
      <c r="H57" s="31">
        <f t="shared" si="0"/>
        <v>200000</v>
      </c>
      <c r="I57" s="35">
        <v>0</v>
      </c>
      <c r="J57" s="37" t="str">
        <f>Data!$A57&amp;Data!$B57</f>
        <v>High Valley EstatesKlamath</v>
      </c>
    </row>
    <row r="58" spans="1:10" ht="15">
      <c r="A58" s="36" t="s">
        <v>188</v>
      </c>
      <c r="B58" s="36" t="s">
        <v>19</v>
      </c>
      <c r="C58" s="38">
        <v>0</v>
      </c>
      <c r="D58" s="35">
        <v>0</v>
      </c>
      <c r="E58" s="35">
        <v>0</v>
      </c>
      <c r="F58" s="35">
        <v>0</v>
      </c>
      <c r="G58" s="31">
        <v>0</v>
      </c>
      <c r="H58" s="39">
        <f t="shared" si="0"/>
        <v>0</v>
      </c>
      <c r="I58" s="35">
        <v>0</v>
      </c>
      <c r="J58" s="37" t="str">
        <f>Data!$A58&amp;Data!$B58</f>
        <v>Hollyfield Village AptsClackamas</v>
      </c>
    </row>
    <row r="59" spans="1:10" ht="15">
      <c r="A59" s="36" t="s">
        <v>197</v>
      </c>
      <c r="B59" s="36" t="s">
        <v>0</v>
      </c>
      <c r="C59" s="38">
        <v>0</v>
      </c>
      <c r="D59" s="35">
        <v>0</v>
      </c>
      <c r="E59" s="35">
        <v>0</v>
      </c>
      <c r="F59" s="35">
        <v>0</v>
      </c>
      <c r="G59" s="31">
        <v>0</v>
      </c>
      <c r="H59" s="39">
        <f t="shared" si="0"/>
        <v>0</v>
      </c>
      <c r="I59" s="35">
        <v>1216092</v>
      </c>
      <c r="J59" s="37" t="str">
        <f>Data!$A59&amp;Data!$B59</f>
        <v>Holman 42Multnomah</v>
      </c>
    </row>
    <row r="60" spans="1:10" ht="15">
      <c r="A60" s="34" t="s">
        <v>115</v>
      </c>
      <c r="B60" s="34" t="s">
        <v>39</v>
      </c>
      <c r="C60" s="31">
        <v>187792</v>
      </c>
      <c r="D60" s="31">
        <v>0</v>
      </c>
      <c r="E60" s="31">
        <v>0</v>
      </c>
      <c r="F60" s="31">
        <v>0</v>
      </c>
      <c r="G60" s="31">
        <v>0</v>
      </c>
      <c r="H60" s="31">
        <f t="shared" si="0"/>
        <v>187792</v>
      </c>
      <c r="I60" s="35">
        <v>0</v>
      </c>
      <c r="J60" s="37" t="str">
        <f>Data!$A60&amp;Data!$B60</f>
        <v>Hood River Crossing AptsHood River</v>
      </c>
    </row>
    <row r="61" spans="1:10" ht="15">
      <c r="A61" s="36" t="s">
        <v>61</v>
      </c>
      <c r="B61" s="34" t="s">
        <v>45</v>
      </c>
      <c r="C61" s="35">
        <v>200000</v>
      </c>
      <c r="D61" s="35">
        <v>0</v>
      </c>
      <c r="E61" s="35">
        <v>0</v>
      </c>
      <c r="F61" s="31">
        <v>0</v>
      </c>
      <c r="G61" s="31">
        <v>0</v>
      </c>
      <c r="H61" s="31">
        <f t="shared" si="0"/>
        <v>200000</v>
      </c>
      <c r="I61" s="35">
        <v>0</v>
      </c>
      <c r="J61" s="37" t="str">
        <f>Data!$A61&amp;Data!$B61</f>
        <v>Hotel North BendCoos</v>
      </c>
    </row>
    <row r="62" spans="1:10" ht="15">
      <c r="A62" s="36" t="s">
        <v>116</v>
      </c>
      <c r="B62" s="36" t="s">
        <v>12</v>
      </c>
      <c r="C62" s="38">
        <v>0</v>
      </c>
      <c r="D62" s="35">
        <v>332849.69</v>
      </c>
      <c r="E62" s="35">
        <v>43336.310000000005</v>
      </c>
      <c r="F62" s="31">
        <v>0</v>
      </c>
      <c r="G62" s="31">
        <v>0</v>
      </c>
      <c r="H62" s="31">
        <f t="shared" si="0"/>
        <v>376186</v>
      </c>
      <c r="I62" s="35">
        <v>0</v>
      </c>
      <c r="J62" s="37" t="str">
        <f>Data!$A62&amp;Data!$B62</f>
        <v>Housing for Heroes Ph IIIDeschutes</v>
      </c>
    </row>
    <row r="63" spans="1:10" ht="15">
      <c r="A63" s="36" t="s">
        <v>117</v>
      </c>
      <c r="B63" s="36" t="s">
        <v>38</v>
      </c>
      <c r="C63" s="38">
        <v>0</v>
      </c>
      <c r="D63" s="35">
        <v>216734</v>
      </c>
      <c r="E63" s="35">
        <v>224439</v>
      </c>
      <c r="F63" s="31">
        <v>0</v>
      </c>
      <c r="G63" s="31">
        <v>0</v>
      </c>
      <c r="H63" s="31">
        <f t="shared" si="0"/>
        <v>441173</v>
      </c>
      <c r="I63" s="35">
        <v>0</v>
      </c>
      <c r="J63" s="37" t="str">
        <f>Data!$A63&amp;Data!$B63</f>
        <v>Hyde ParkJackson</v>
      </c>
    </row>
    <row r="64" spans="1:10" ht="15">
      <c r="A64" s="34" t="s">
        <v>118</v>
      </c>
      <c r="B64" s="34" t="s">
        <v>9</v>
      </c>
      <c r="C64" s="31">
        <v>100000</v>
      </c>
      <c r="D64" s="31">
        <v>0</v>
      </c>
      <c r="E64" s="31">
        <v>0</v>
      </c>
      <c r="F64" s="31">
        <v>0</v>
      </c>
      <c r="G64" s="31">
        <v>0</v>
      </c>
      <c r="H64" s="31">
        <f t="shared" si="0"/>
        <v>100000</v>
      </c>
      <c r="I64" s="35">
        <v>0</v>
      </c>
      <c r="J64" s="37" t="str">
        <f>Data!$A64&amp;Data!$B64</f>
        <v>Iris Glen TownhomesKlamath</v>
      </c>
    </row>
    <row r="65" spans="1:10" ht="15">
      <c r="A65" s="34" t="s">
        <v>119</v>
      </c>
      <c r="B65" s="34" t="s">
        <v>0</v>
      </c>
      <c r="C65" s="31">
        <v>175000</v>
      </c>
      <c r="D65" s="31">
        <v>0</v>
      </c>
      <c r="E65" s="31">
        <v>0</v>
      </c>
      <c r="F65" s="31">
        <v>0</v>
      </c>
      <c r="G65" s="31">
        <v>0</v>
      </c>
      <c r="H65" s="31">
        <f t="shared" si="0"/>
        <v>175000</v>
      </c>
      <c r="I65" s="35">
        <v>0</v>
      </c>
      <c r="J65" s="37" t="str">
        <f>Data!$A65&amp;Data!$B65</f>
        <v>James HawthorneMultnomah</v>
      </c>
    </row>
    <row r="66" spans="1:10" ht="15">
      <c r="A66" s="40" t="s">
        <v>120</v>
      </c>
      <c r="B66" s="34" t="s">
        <v>30</v>
      </c>
      <c r="C66" s="35">
        <v>200000</v>
      </c>
      <c r="D66" s="35">
        <v>0</v>
      </c>
      <c r="E66" s="35">
        <v>0</v>
      </c>
      <c r="F66" s="31">
        <v>0</v>
      </c>
      <c r="G66" s="31">
        <v>0</v>
      </c>
      <c r="H66" s="31">
        <f aca="true" t="shared" si="1" ref="H66:H129">SUM(C66:G66)</f>
        <v>200000</v>
      </c>
      <c r="I66" s="35">
        <v>0</v>
      </c>
      <c r="J66" s="37" t="str">
        <f>Data!$A66&amp;Data!$B66</f>
        <v>Jen's PlacePolk</v>
      </c>
    </row>
    <row r="67" spans="1:10" ht="15">
      <c r="A67" s="36" t="s">
        <v>189</v>
      </c>
      <c r="B67" s="36" t="s">
        <v>34</v>
      </c>
      <c r="C67" s="38">
        <v>0</v>
      </c>
      <c r="D67" s="35">
        <v>0</v>
      </c>
      <c r="E67" s="35">
        <v>0</v>
      </c>
      <c r="F67" s="35">
        <v>0</v>
      </c>
      <c r="G67" s="31">
        <v>0</v>
      </c>
      <c r="H67" s="39">
        <f t="shared" si="1"/>
        <v>0</v>
      </c>
      <c r="I67" s="35">
        <v>0</v>
      </c>
      <c r="J67" s="37" t="str">
        <f>Data!$A67&amp;Data!$B67</f>
        <v>Jetty AptsLincoln</v>
      </c>
    </row>
    <row r="68" spans="1:10" ht="15">
      <c r="A68" s="36" t="s">
        <v>121</v>
      </c>
      <c r="B68" s="36" t="s">
        <v>4</v>
      </c>
      <c r="C68" s="38">
        <v>0</v>
      </c>
      <c r="D68" s="35">
        <v>0</v>
      </c>
      <c r="E68" s="35">
        <v>500000</v>
      </c>
      <c r="F68" s="31">
        <v>0</v>
      </c>
      <c r="G68" s="31">
        <v>0</v>
      </c>
      <c r="H68" s="31">
        <f t="shared" si="1"/>
        <v>500000</v>
      </c>
      <c r="I68" s="35">
        <v>0</v>
      </c>
      <c r="J68" s="37" t="str">
        <f>Data!$A68&amp;Data!$B68</f>
        <v>Juniper Gardens Apt Ph 2Washington</v>
      </c>
    </row>
    <row r="69" spans="1:10" ht="15">
      <c r="A69" s="36" t="s">
        <v>122</v>
      </c>
      <c r="B69" s="36" t="s">
        <v>12</v>
      </c>
      <c r="C69" s="38">
        <v>128701</v>
      </c>
      <c r="D69" s="35">
        <v>267299</v>
      </c>
      <c r="E69" s="35">
        <v>0</v>
      </c>
      <c r="F69" s="31">
        <v>0</v>
      </c>
      <c r="G69" s="31">
        <v>0</v>
      </c>
      <c r="H69" s="31">
        <f t="shared" si="1"/>
        <v>396000</v>
      </c>
      <c r="I69" s="35">
        <v>0</v>
      </c>
      <c r="J69" s="37" t="str">
        <f>Data!$A69&amp;Data!$B69</f>
        <v>Kearney 2Deschutes</v>
      </c>
    </row>
    <row r="70" spans="1:10" ht="15">
      <c r="A70" s="36" t="s">
        <v>123</v>
      </c>
      <c r="B70" s="36" t="s">
        <v>0</v>
      </c>
      <c r="C70" s="38">
        <v>0</v>
      </c>
      <c r="D70" s="35">
        <v>324000</v>
      </c>
      <c r="E70" s="35">
        <v>36000</v>
      </c>
      <c r="F70" s="31">
        <v>0</v>
      </c>
      <c r="G70" s="31">
        <v>0</v>
      </c>
      <c r="H70" s="31">
        <f t="shared" si="1"/>
        <v>360000</v>
      </c>
      <c r="I70" s="35">
        <v>0</v>
      </c>
      <c r="J70" s="37" t="str">
        <f>Data!$A70&amp;Data!$B70</f>
        <v>Kehillah HousingMultnomah</v>
      </c>
    </row>
    <row r="71" spans="1:10" ht="15">
      <c r="A71" s="36" t="s">
        <v>124</v>
      </c>
      <c r="B71" s="34" t="s">
        <v>4</v>
      </c>
      <c r="C71" s="35">
        <v>100000</v>
      </c>
      <c r="D71" s="35">
        <v>0</v>
      </c>
      <c r="E71" s="35">
        <v>0</v>
      </c>
      <c r="F71" s="31">
        <v>0</v>
      </c>
      <c r="G71" s="31">
        <v>0</v>
      </c>
      <c r="H71" s="31">
        <f t="shared" si="1"/>
        <v>100000</v>
      </c>
      <c r="I71" s="35">
        <v>0</v>
      </c>
      <c r="J71" s="37" t="str">
        <f>Data!$A71&amp;Data!$B71</f>
        <v>Knoll at TigardWashington</v>
      </c>
    </row>
    <row r="72" spans="1:10" ht="15">
      <c r="A72" s="34" t="s">
        <v>125</v>
      </c>
      <c r="B72" s="34" t="s">
        <v>35</v>
      </c>
      <c r="C72" s="31">
        <v>50000</v>
      </c>
      <c r="D72" s="31">
        <v>0</v>
      </c>
      <c r="E72" s="31">
        <v>0</v>
      </c>
      <c r="F72" s="31">
        <v>0</v>
      </c>
      <c r="G72" s="31">
        <v>0</v>
      </c>
      <c r="H72" s="31">
        <f t="shared" si="1"/>
        <v>50000</v>
      </c>
      <c r="I72" s="35">
        <v>0</v>
      </c>
      <c r="J72" s="37" t="str">
        <f>Data!$A72&amp;Data!$B72</f>
        <v>Lamb BuildingLane</v>
      </c>
    </row>
    <row r="73" spans="1:10" ht="15">
      <c r="A73" s="34" t="s">
        <v>126</v>
      </c>
      <c r="B73" s="34" t="s">
        <v>25</v>
      </c>
      <c r="C73" s="31">
        <v>300</v>
      </c>
      <c r="D73" s="31">
        <v>199700</v>
      </c>
      <c r="E73" s="31">
        <v>0</v>
      </c>
      <c r="F73" s="31">
        <v>0</v>
      </c>
      <c r="G73" s="31">
        <v>0</v>
      </c>
      <c r="H73" s="31">
        <f t="shared" si="1"/>
        <v>200000</v>
      </c>
      <c r="I73" s="35">
        <v>0</v>
      </c>
      <c r="J73" s="37" t="str">
        <f>Data!$A73&amp;Data!$B73</f>
        <v>Leisure Way RetirementWallowa</v>
      </c>
    </row>
    <row r="74" spans="1:10" ht="15">
      <c r="A74" s="36" t="s">
        <v>173</v>
      </c>
      <c r="B74" s="36" t="s">
        <v>0</v>
      </c>
      <c r="C74" s="35">
        <v>0</v>
      </c>
      <c r="D74" s="35">
        <v>0</v>
      </c>
      <c r="E74" s="35">
        <v>0</v>
      </c>
      <c r="F74" s="35">
        <v>882257</v>
      </c>
      <c r="G74" s="31">
        <v>11946</v>
      </c>
      <c r="H74" s="31">
        <f t="shared" si="1"/>
        <v>894203</v>
      </c>
      <c r="I74" s="35">
        <v>0</v>
      </c>
      <c r="J74" s="37" t="str">
        <f>Data!$A74&amp;Data!$B74</f>
        <v>Lents 2000Multnomah</v>
      </c>
    </row>
    <row r="75" spans="1:10" ht="15">
      <c r="A75" s="36" t="s">
        <v>174</v>
      </c>
      <c r="B75" s="36" t="s">
        <v>2</v>
      </c>
      <c r="C75" s="35">
        <v>0</v>
      </c>
      <c r="D75" s="35">
        <v>0</v>
      </c>
      <c r="E75" s="35">
        <v>0</v>
      </c>
      <c r="F75" s="35">
        <v>501560</v>
      </c>
      <c r="G75" s="31">
        <v>31438</v>
      </c>
      <c r="H75" s="31">
        <f t="shared" si="1"/>
        <v>532998</v>
      </c>
      <c r="I75" s="35">
        <v>0</v>
      </c>
      <c r="J75" s="37" t="str">
        <f>Data!$A75&amp;Data!$B75</f>
        <v>Liberty Pointe AptsDouglas</v>
      </c>
    </row>
    <row r="76" spans="1:10" ht="15">
      <c r="A76" s="34" t="s">
        <v>127</v>
      </c>
      <c r="B76" s="34" t="s">
        <v>41</v>
      </c>
      <c r="C76" s="31">
        <v>162230</v>
      </c>
      <c r="D76" s="31">
        <v>0</v>
      </c>
      <c r="E76" s="31">
        <v>0</v>
      </c>
      <c r="F76" s="31">
        <v>0</v>
      </c>
      <c r="G76" s="31">
        <v>0</v>
      </c>
      <c r="H76" s="31">
        <f t="shared" si="1"/>
        <v>162230</v>
      </c>
      <c r="I76" s="35">
        <v>0</v>
      </c>
      <c r="J76" s="37" t="str">
        <f>Data!$A76&amp;Data!$B76</f>
        <v>Liles HouseGrant</v>
      </c>
    </row>
    <row r="77" spans="1:10" ht="15">
      <c r="A77" s="36" t="s">
        <v>60</v>
      </c>
      <c r="B77" s="34" t="s">
        <v>33</v>
      </c>
      <c r="C77" s="35">
        <v>26463</v>
      </c>
      <c r="D77" s="35">
        <v>0</v>
      </c>
      <c r="E77" s="35">
        <v>0</v>
      </c>
      <c r="F77" s="31">
        <v>0</v>
      </c>
      <c r="G77" s="31">
        <v>0</v>
      </c>
      <c r="H77" s="31">
        <f t="shared" si="1"/>
        <v>26463</v>
      </c>
      <c r="I77" s="35">
        <v>0</v>
      </c>
      <c r="J77" s="37" t="str">
        <f>Data!$A77&amp;Data!$B77</f>
        <v>Linnhaven &amp; StonebrookLinn</v>
      </c>
    </row>
    <row r="78" spans="1:10" ht="15">
      <c r="A78" s="36" t="s">
        <v>207</v>
      </c>
      <c r="B78" s="36" t="s">
        <v>0</v>
      </c>
      <c r="C78" s="35">
        <v>0</v>
      </c>
      <c r="D78" s="35">
        <v>0</v>
      </c>
      <c r="E78" s="35">
        <v>0</v>
      </c>
      <c r="F78" s="35">
        <v>0</v>
      </c>
      <c r="G78" s="31">
        <v>0</v>
      </c>
      <c r="H78" s="39">
        <f>SUM(C78:G78)</f>
        <v>0</v>
      </c>
      <c r="I78" s="35">
        <v>1090000</v>
      </c>
      <c r="J78" s="37" t="str">
        <f>Data!$A78&amp;Data!$B78</f>
        <v>LISAHMultnomah</v>
      </c>
    </row>
    <row r="79" spans="1:10" ht="15">
      <c r="A79" s="36" t="s">
        <v>128</v>
      </c>
      <c r="B79" s="36" t="s">
        <v>12</v>
      </c>
      <c r="C79" s="38">
        <v>0</v>
      </c>
      <c r="D79" s="35">
        <v>75910</v>
      </c>
      <c r="E79" s="35">
        <v>0</v>
      </c>
      <c r="F79" s="31">
        <v>0</v>
      </c>
      <c r="G79" s="31">
        <v>0</v>
      </c>
      <c r="H79" s="31">
        <f t="shared" si="1"/>
        <v>75910</v>
      </c>
      <c r="I79" s="35">
        <v>0</v>
      </c>
      <c r="J79" s="37" t="str">
        <f>Data!$A79&amp;Data!$B79</f>
        <v>Little Deschutes Lodge IIDeschutes</v>
      </c>
    </row>
    <row r="80" spans="1:10" ht="15">
      <c r="A80" s="36" t="s">
        <v>129</v>
      </c>
      <c r="B80" s="36" t="s">
        <v>0</v>
      </c>
      <c r="C80" s="35">
        <v>97901</v>
      </c>
      <c r="D80" s="35">
        <v>102099</v>
      </c>
      <c r="E80" s="35">
        <v>0</v>
      </c>
      <c r="F80" s="31">
        <v>0</v>
      </c>
      <c r="G80" s="31">
        <v>0</v>
      </c>
      <c r="H80" s="31">
        <f t="shared" si="1"/>
        <v>200000</v>
      </c>
      <c r="I80" s="35">
        <v>0</v>
      </c>
      <c r="J80" s="37" t="str">
        <f>Data!$A80&amp;Data!$B80</f>
        <v>Macdonald West Apts (West Hotel)Multnomah</v>
      </c>
    </row>
    <row r="81" spans="1:10" ht="15">
      <c r="A81" s="40" t="s">
        <v>190</v>
      </c>
      <c r="B81" s="34" t="s">
        <v>0</v>
      </c>
      <c r="C81" s="35">
        <v>100000</v>
      </c>
      <c r="D81" s="35">
        <v>0</v>
      </c>
      <c r="E81" s="35">
        <v>0</v>
      </c>
      <c r="F81" s="31">
        <v>0</v>
      </c>
      <c r="G81" s="31">
        <v>0</v>
      </c>
      <c r="H81" s="31">
        <f t="shared" si="1"/>
        <v>100000</v>
      </c>
      <c r="I81" s="35">
        <v>0</v>
      </c>
      <c r="J81" s="37" t="str">
        <f>Data!$A81&amp;Data!$B81</f>
        <v>Madrona Studios - Condo AMultnomah</v>
      </c>
    </row>
    <row r="82" spans="1:10" ht="15">
      <c r="A82" s="36" t="s">
        <v>130</v>
      </c>
      <c r="B82" s="36" t="s">
        <v>38</v>
      </c>
      <c r="C82" s="38">
        <v>0</v>
      </c>
      <c r="D82" s="35">
        <v>66977.7</v>
      </c>
      <c r="E82" s="35">
        <v>0</v>
      </c>
      <c r="F82" s="31">
        <v>0</v>
      </c>
      <c r="G82" s="31">
        <v>0</v>
      </c>
      <c r="H82" s="31">
        <f t="shared" si="1"/>
        <v>66977.7</v>
      </c>
      <c r="I82" s="35">
        <v>0</v>
      </c>
      <c r="J82" s="37" t="str">
        <f>Data!$A82&amp;Data!$B82</f>
        <v>Manzanita RetreatJackson</v>
      </c>
    </row>
    <row r="83" spans="1:10" ht="15">
      <c r="A83" s="36" t="s">
        <v>131</v>
      </c>
      <c r="B83" s="36" t="s">
        <v>4</v>
      </c>
      <c r="C83" s="38">
        <v>0</v>
      </c>
      <c r="D83" s="35">
        <v>93559</v>
      </c>
      <c r="E83" s="35">
        <v>0</v>
      </c>
      <c r="F83" s="31">
        <v>0</v>
      </c>
      <c r="G83" s="31">
        <v>0</v>
      </c>
      <c r="H83" s="31">
        <f t="shared" si="1"/>
        <v>93559</v>
      </c>
      <c r="I83" s="35">
        <v>0</v>
      </c>
      <c r="J83" s="37" t="str">
        <f>Data!$A83&amp;Data!$B83</f>
        <v>Maples II ApartmentsWashington</v>
      </c>
    </row>
    <row r="84" spans="1:10" ht="15">
      <c r="A84" s="36" t="s">
        <v>8</v>
      </c>
      <c r="B84" s="36" t="s">
        <v>0</v>
      </c>
      <c r="C84" s="38">
        <v>56550</v>
      </c>
      <c r="D84" s="35">
        <v>143450</v>
      </c>
      <c r="E84" s="35">
        <v>0</v>
      </c>
      <c r="F84" s="31">
        <v>0</v>
      </c>
      <c r="G84" s="31">
        <v>0</v>
      </c>
      <c r="H84" s="31">
        <f t="shared" si="1"/>
        <v>200000</v>
      </c>
      <c r="I84" s="35">
        <v>0</v>
      </c>
      <c r="J84" s="37" t="str">
        <f>Data!$A84&amp;Data!$B84</f>
        <v>McCoy VillageMultnomah</v>
      </c>
    </row>
    <row r="85" spans="1:10" ht="15">
      <c r="A85" s="36" t="s">
        <v>132</v>
      </c>
      <c r="B85" s="34" t="s">
        <v>32</v>
      </c>
      <c r="C85" s="35">
        <v>105638</v>
      </c>
      <c r="D85" s="35">
        <v>0</v>
      </c>
      <c r="E85" s="35">
        <v>0</v>
      </c>
      <c r="F85" s="31">
        <v>0</v>
      </c>
      <c r="G85" s="31">
        <v>0</v>
      </c>
      <c r="H85" s="31">
        <f t="shared" si="1"/>
        <v>105638</v>
      </c>
      <c r="I85" s="35">
        <v>0</v>
      </c>
      <c r="J85" s="37" t="str">
        <f>Data!$A85&amp;Data!$B85</f>
        <v>Meadowlark HouseMalheur</v>
      </c>
    </row>
    <row r="86" spans="1:10" ht="15">
      <c r="A86" s="36" t="s">
        <v>133</v>
      </c>
      <c r="B86" s="36" t="s">
        <v>31</v>
      </c>
      <c r="C86" s="38">
        <v>51687</v>
      </c>
      <c r="D86" s="35">
        <v>48313</v>
      </c>
      <c r="E86" s="35">
        <v>0</v>
      </c>
      <c r="F86" s="31">
        <v>0</v>
      </c>
      <c r="G86" s="31">
        <v>0</v>
      </c>
      <c r="H86" s="31">
        <f t="shared" si="1"/>
        <v>100000</v>
      </c>
      <c r="I86" s="35">
        <v>0</v>
      </c>
      <c r="J86" s="37" t="str">
        <f>Data!$A86&amp;Data!$B86</f>
        <v>Morrow EstatesMorrow</v>
      </c>
    </row>
    <row r="87" spans="1:10" ht="15">
      <c r="A87" s="36" t="s">
        <v>134</v>
      </c>
      <c r="B87" s="36" t="s">
        <v>2</v>
      </c>
      <c r="C87" s="38">
        <v>124254</v>
      </c>
      <c r="D87" s="35">
        <v>33349</v>
      </c>
      <c r="E87" s="35">
        <v>0</v>
      </c>
      <c r="F87" s="31">
        <v>0</v>
      </c>
      <c r="G87" s="31">
        <v>0</v>
      </c>
      <c r="H87" s="31">
        <f t="shared" si="1"/>
        <v>157603</v>
      </c>
      <c r="I87" s="35">
        <v>0</v>
      </c>
      <c r="J87" s="37" t="str">
        <f>Data!$A87&amp;Data!$B87</f>
        <v>Neu PlaceDouglas</v>
      </c>
    </row>
    <row r="88" spans="1:10" ht="15">
      <c r="A88" s="34" t="s">
        <v>135</v>
      </c>
      <c r="B88" s="34" t="s">
        <v>22</v>
      </c>
      <c r="C88" s="31">
        <v>14412</v>
      </c>
      <c r="D88" s="31">
        <v>0</v>
      </c>
      <c r="E88" s="31">
        <v>0</v>
      </c>
      <c r="F88" s="31">
        <v>0</v>
      </c>
      <c r="G88" s="31">
        <v>0</v>
      </c>
      <c r="H88" s="31">
        <f t="shared" si="1"/>
        <v>14412</v>
      </c>
      <c r="I88" s="35">
        <v>0</v>
      </c>
      <c r="J88" s="37" t="str">
        <f>Data!$A88&amp;Data!$B88</f>
        <v>New ReflectionsYamhill</v>
      </c>
    </row>
    <row r="89" spans="1:10" ht="15">
      <c r="A89" s="36" t="s">
        <v>136</v>
      </c>
      <c r="B89" s="36" t="s">
        <v>35</v>
      </c>
      <c r="C89" s="38">
        <v>0</v>
      </c>
      <c r="D89" s="35">
        <v>348020</v>
      </c>
      <c r="E89" s="35">
        <v>0</v>
      </c>
      <c r="F89" s="31">
        <v>0</v>
      </c>
      <c r="G89" s="31">
        <v>0</v>
      </c>
      <c r="H89" s="31">
        <f t="shared" si="1"/>
        <v>348020</v>
      </c>
      <c r="I89" s="35">
        <v>0</v>
      </c>
      <c r="J89" s="37" t="str">
        <f>Data!$A89&amp;Data!$B89</f>
        <v>Omer AptsLane</v>
      </c>
    </row>
    <row r="90" spans="1:10" ht="15">
      <c r="A90" s="36" t="s">
        <v>137</v>
      </c>
      <c r="B90" s="34" t="s">
        <v>30</v>
      </c>
      <c r="C90" s="35">
        <v>0</v>
      </c>
      <c r="D90" s="35">
        <v>209960</v>
      </c>
      <c r="E90" s="35">
        <v>0</v>
      </c>
      <c r="F90" s="31">
        <v>0</v>
      </c>
      <c r="G90" s="31">
        <v>0</v>
      </c>
      <c r="H90" s="31">
        <f t="shared" si="1"/>
        <v>209960</v>
      </c>
      <c r="I90" s="35">
        <v>0</v>
      </c>
      <c r="J90" s="37" t="str">
        <f>Data!$A90&amp;Data!$B90</f>
        <v>Park West - IndependencePolk</v>
      </c>
    </row>
    <row r="91" spans="1:10" ht="15">
      <c r="A91" s="34" t="s">
        <v>138</v>
      </c>
      <c r="B91" s="34" t="s">
        <v>2</v>
      </c>
      <c r="C91" s="32">
        <v>226561</v>
      </c>
      <c r="D91" s="31">
        <v>0</v>
      </c>
      <c r="E91" s="31">
        <v>0</v>
      </c>
      <c r="F91" s="31">
        <v>0</v>
      </c>
      <c r="G91" s="31">
        <v>0</v>
      </c>
      <c r="H91" s="31">
        <f t="shared" si="1"/>
        <v>226561</v>
      </c>
      <c r="I91" s="35">
        <v>0</v>
      </c>
      <c r="J91" s="37" t="str">
        <f>Data!$A91&amp;Data!$B91</f>
        <v>Parkside VillageDouglas</v>
      </c>
    </row>
    <row r="92" spans="1:10" ht="15">
      <c r="A92" s="36" t="s">
        <v>139</v>
      </c>
      <c r="B92" s="36" t="s">
        <v>48</v>
      </c>
      <c r="C92" s="31">
        <v>30000</v>
      </c>
      <c r="D92" s="35">
        <v>120000</v>
      </c>
      <c r="E92" s="35">
        <v>0</v>
      </c>
      <c r="F92" s="31">
        <v>0</v>
      </c>
      <c r="G92" s="31">
        <v>0</v>
      </c>
      <c r="H92" s="31">
        <f t="shared" si="1"/>
        <v>150000</v>
      </c>
      <c r="I92" s="35">
        <v>0</v>
      </c>
      <c r="J92" s="37" t="str">
        <f>Data!$A92&amp;Data!$B92</f>
        <v>Partners PlaceBenton</v>
      </c>
    </row>
    <row r="93" spans="1:10" ht="15">
      <c r="A93" s="36" t="s">
        <v>191</v>
      </c>
      <c r="B93" s="36" t="s">
        <v>39</v>
      </c>
      <c r="C93" s="38">
        <v>0</v>
      </c>
      <c r="D93" s="35">
        <v>195381</v>
      </c>
      <c r="E93" s="35">
        <v>304619</v>
      </c>
      <c r="F93" s="31">
        <v>0</v>
      </c>
      <c r="G93" s="31">
        <v>0</v>
      </c>
      <c r="H93" s="31">
        <f t="shared" si="1"/>
        <v>500000</v>
      </c>
      <c r="I93" s="35">
        <v>0</v>
      </c>
      <c r="J93" s="37" t="str">
        <f>Data!$A93&amp;Data!$B93</f>
        <v>Providence Dethman HouseHood River</v>
      </c>
    </row>
    <row r="94" spans="1:10" ht="15">
      <c r="A94" s="36" t="s">
        <v>59</v>
      </c>
      <c r="B94" s="34" t="s">
        <v>12</v>
      </c>
      <c r="C94" s="35">
        <v>100000</v>
      </c>
      <c r="D94" s="35">
        <v>0</v>
      </c>
      <c r="E94" s="35">
        <v>0</v>
      </c>
      <c r="F94" s="31">
        <v>0</v>
      </c>
      <c r="G94" s="31">
        <v>0</v>
      </c>
      <c r="H94" s="31">
        <f t="shared" si="1"/>
        <v>100000</v>
      </c>
      <c r="I94" s="35">
        <v>0</v>
      </c>
      <c r="J94" s="37" t="str">
        <f>Data!$A94&amp;Data!$B94</f>
        <v>Quimby Apartments RenewalDeschutes</v>
      </c>
    </row>
    <row r="95" spans="1:10" ht="15">
      <c r="A95" s="36" t="s">
        <v>140</v>
      </c>
      <c r="B95" s="36" t="s">
        <v>49</v>
      </c>
      <c r="C95" s="38">
        <v>0</v>
      </c>
      <c r="D95" s="35">
        <v>406764</v>
      </c>
      <c r="E95" s="35">
        <v>78236</v>
      </c>
      <c r="F95" s="31">
        <v>0</v>
      </c>
      <c r="G95" s="31">
        <v>0</v>
      </c>
      <c r="H95" s="31">
        <f t="shared" si="1"/>
        <v>485000</v>
      </c>
      <c r="I95" s="35">
        <v>0</v>
      </c>
      <c r="J95" s="37" t="str">
        <f>Data!$A95&amp;Data!$B95</f>
        <v>Richland School ApartmentsBaker</v>
      </c>
    </row>
    <row r="96" spans="1:10" ht="15">
      <c r="A96" s="36" t="s">
        <v>206</v>
      </c>
      <c r="B96" s="36" t="s">
        <v>0</v>
      </c>
      <c r="C96" s="38">
        <v>0</v>
      </c>
      <c r="D96" s="35">
        <v>0</v>
      </c>
      <c r="E96" s="35">
        <v>0</v>
      </c>
      <c r="F96" s="35">
        <v>0</v>
      </c>
      <c r="G96" s="31">
        <v>0</v>
      </c>
      <c r="H96" s="39">
        <f>SUM(C96:G96)</f>
        <v>0</v>
      </c>
      <c r="I96" s="35">
        <v>4032000</v>
      </c>
      <c r="J96" s="37" t="str">
        <f>Data!$A96&amp;Data!$B96</f>
        <v>Rockwood 10Multnomah</v>
      </c>
    </row>
    <row r="97" spans="1:10" ht="15">
      <c r="A97" s="36" t="s">
        <v>141</v>
      </c>
      <c r="B97" s="36" t="s">
        <v>0</v>
      </c>
      <c r="C97" s="35">
        <v>100000</v>
      </c>
      <c r="D97" s="35">
        <v>0</v>
      </c>
      <c r="E97" s="35">
        <v>0</v>
      </c>
      <c r="F97" s="31">
        <v>0</v>
      </c>
      <c r="G97" s="31">
        <v>0</v>
      </c>
      <c r="H97" s="31">
        <f t="shared" si="1"/>
        <v>100000</v>
      </c>
      <c r="I97" s="35">
        <v>0</v>
      </c>
      <c r="J97" s="37" t="str">
        <f>Data!$A97&amp;Data!$B97</f>
        <v>Rockwood BuildingMultnomah</v>
      </c>
    </row>
    <row r="98" spans="1:10" ht="15">
      <c r="A98" s="36" t="s">
        <v>142</v>
      </c>
      <c r="B98" s="36" t="s">
        <v>38</v>
      </c>
      <c r="C98" s="35">
        <v>100000</v>
      </c>
      <c r="D98" s="35">
        <v>0</v>
      </c>
      <c r="E98" s="35">
        <v>0</v>
      </c>
      <c r="F98" s="31">
        <v>0</v>
      </c>
      <c r="G98" s="31">
        <v>0</v>
      </c>
      <c r="H98" s="31">
        <f t="shared" si="1"/>
        <v>100000</v>
      </c>
      <c r="I98" s="35">
        <v>0</v>
      </c>
      <c r="J98" s="37" t="str">
        <f>Data!$A98&amp;Data!$B98</f>
        <v>Rogue RetreatJackson</v>
      </c>
    </row>
    <row r="99" spans="1:10" ht="15">
      <c r="A99" s="36" t="s">
        <v>143</v>
      </c>
      <c r="B99" s="36" t="s">
        <v>38</v>
      </c>
      <c r="C99" s="35">
        <v>164461</v>
      </c>
      <c r="D99" s="35">
        <v>0</v>
      </c>
      <c r="E99" s="35">
        <v>0</v>
      </c>
      <c r="F99" s="31">
        <v>0</v>
      </c>
      <c r="G99" s="31">
        <v>0</v>
      </c>
      <c r="H99" s="31">
        <f t="shared" si="1"/>
        <v>164461</v>
      </c>
      <c r="I99" s="35">
        <v>0</v>
      </c>
      <c r="J99" s="37" t="str">
        <f>Data!$A99&amp;Data!$B99</f>
        <v>Rogue TerraceJackson</v>
      </c>
    </row>
    <row r="100" spans="1:10" ht="15">
      <c r="A100" s="36" t="s">
        <v>200</v>
      </c>
      <c r="B100" s="36" t="s">
        <v>19</v>
      </c>
      <c r="C100" s="38">
        <v>0</v>
      </c>
      <c r="D100" s="35">
        <v>0</v>
      </c>
      <c r="E100" s="35">
        <v>0</v>
      </c>
      <c r="F100" s="35">
        <v>0</v>
      </c>
      <c r="G100" s="31">
        <v>500000</v>
      </c>
      <c r="H100" s="39">
        <f t="shared" si="1"/>
        <v>500000</v>
      </c>
      <c r="I100" s="35">
        <v>0</v>
      </c>
      <c r="J100" s="37" t="str">
        <f>Data!$A100&amp;Data!$B100</f>
        <v>Rondel CourtClackamas</v>
      </c>
    </row>
    <row r="101" spans="1:10" ht="15">
      <c r="A101" s="36" t="s">
        <v>58</v>
      </c>
      <c r="B101" s="36" t="s">
        <v>0</v>
      </c>
      <c r="C101" s="35">
        <v>50000</v>
      </c>
      <c r="D101" s="35">
        <v>0</v>
      </c>
      <c r="E101" s="35">
        <v>0</v>
      </c>
      <c r="F101" s="31">
        <v>0</v>
      </c>
      <c r="G101" s="31">
        <v>0</v>
      </c>
      <c r="H101" s="31">
        <f t="shared" si="1"/>
        <v>50000</v>
      </c>
      <c r="I101" s="35">
        <v>0</v>
      </c>
      <c r="J101" s="37" t="str">
        <f>Data!$A101&amp;Data!$B101</f>
        <v>Roselyn ApartmentsMultnomah</v>
      </c>
    </row>
    <row r="102" spans="1:10" ht="15">
      <c r="A102" s="36" t="s">
        <v>144</v>
      </c>
      <c r="B102" s="36" t="s">
        <v>47</v>
      </c>
      <c r="C102" s="35">
        <v>160000</v>
      </c>
      <c r="D102" s="35">
        <v>0</v>
      </c>
      <c r="E102" s="35">
        <v>0</v>
      </c>
      <c r="F102" s="31">
        <v>0</v>
      </c>
      <c r="G102" s="31">
        <v>0</v>
      </c>
      <c r="H102" s="31">
        <f t="shared" si="1"/>
        <v>160000</v>
      </c>
      <c r="I102" s="35">
        <v>0</v>
      </c>
      <c r="J102" s="37" t="str">
        <f>Data!$A102&amp;Data!$B102</f>
        <v>Sandhill ApartmentsClatsop</v>
      </c>
    </row>
    <row r="103" spans="1:10" ht="15">
      <c r="A103" s="36" t="s">
        <v>63</v>
      </c>
      <c r="B103" s="36" t="s">
        <v>19</v>
      </c>
      <c r="C103" s="35">
        <v>90000</v>
      </c>
      <c r="D103" s="35">
        <v>10000</v>
      </c>
      <c r="E103" s="35">
        <v>0</v>
      </c>
      <c r="F103" s="31">
        <v>0</v>
      </c>
      <c r="G103" s="31">
        <v>0</v>
      </c>
      <c r="H103" s="31">
        <f t="shared" si="1"/>
        <v>100000</v>
      </c>
      <c r="I103" s="35">
        <v>0</v>
      </c>
      <c r="J103" s="37" t="str">
        <f>Data!$A103&amp;Data!$B103</f>
        <v>Seneca TerraceClackamas</v>
      </c>
    </row>
    <row r="104" spans="1:10" ht="15">
      <c r="A104" s="36" t="s">
        <v>167</v>
      </c>
      <c r="B104" s="36" t="s">
        <v>0</v>
      </c>
      <c r="C104" s="35">
        <v>100000</v>
      </c>
      <c r="D104" s="35">
        <v>0</v>
      </c>
      <c r="E104" s="35">
        <v>0</v>
      </c>
      <c r="F104" s="31">
        <v>0</v>
      </c>
      <c r="G104" s="31">
        <v>0</v>
      </c>
      <c r="H104" s="31">
        <f t="shared" si="1"/>
        <v>100000</v>
      </c>
      <c r="I104" s="35">
        <v>0</v>
      </c>
      <c r="J104" s="37" t="str">
        <f>Data!$A104&amp;Data!$B104</f>
        <v>Shaver GreenMultnomah</v>
      </c>
    </row>
    <row r="105" spans="1:10" ht="15">
      <c r="A105" s="36" t="s">
        <v>145</v>
      </c>
      <c r="B105" s="36" t="s">
        <v>4</v>
      </c>
      <c r="C105" s="38">
        <v>17185.58</v>
      </c>
      <c r="D105" s="35">
        <v>0</v>
      </c>
      <c r="E105" s="35">
        <v>0</v>
      </c>
      <c r="F105" s="31">
        <v>0</v>
      </c>
      <c r="G105" s="31">
        <v>0</v>
      </c>
      <c r="H105" s="31">
        <f t="shared" si="1"/>
        <v>17185.58</v>
      </c>
      <c r="I105" s="35">
        <v>0</v>
      </c>
      <c r="J105" s="37" t="str">
        <f>Data!$A105&amp;Data!$B105</f>
        <v>Sierra WestWashington</v>
      </c>
    </row>
    <row r="106" spans="1:10" ht="15">
      <c r="A106" s="36" t="s">
        <v>146</v>
      </c>
      <c r="B106" s="36" t="s">
        <v>35</v>
      </c>
      <c r="C106" s="38">
        <v>0</v>
      </c>
      <c r="D106" s="35">
        <v>0</v>
      </c>
      <c r="E106" s="35">
        <v>200000</v>
      </c>
      <c r="F106" s="31">
        <v>0</v>
      </c>
      <c r="G106" s="31">
        <v>0</v>
      </c>
      <c r="H106" s="31">
        <f t="shared" si="1"/>
        <v>200000</v>
      </c>
      <c r="I106" s="35">
        <v>0</v>
      </c>
      <c r="J106" s="37" t="str">
        <f>Data!$A106&amp;Data!$B106</f>
        <v>Siuslaw DunesLane</v>
      </c>
    </row>
    <row r="107" spans="1:10" ht="15">
      <c r="A107" s="36" t="s">
        <v>62</v>
      </c>
      <c r="B107" s="36" t="s">
        <v>38</v>
      </c>
      <c r="C107" s="35">
        <v>100000</v>
      </c>
      <c r="D107" s="35">
        <v>0</v>
      </c>
      <c r="E107" s="35">
        <v>0</v>
      </c>
      <c r="F107" s="31">
        <v>0</v>
      </c>
      <c r="G107" s="31">
        <v>0</v>
      </c>
      <c r="H107" s="31">
        <f t="shared" si="1"/>
        <v>100000</v>
      </c>
      <c r="I107" s="35">
        <v>0</v>
      </c>
      <c r="J107" s="37" t="str">
        <f>Data!$A107&amp;Data!$B107</f>
        <v>Snowberry BrookJackson</v>
      </c>
    </row>
    <row r="108" spans="1:10" ht="15">
      <c r="A108" s="36" t="s">
        <v>6</v>
      </c>
      <c r="B108" s="36" t="s">
        <v>4</v>
      </c>
      <c r="C108" s="38">
        <v>0</v>
      </c>
      <c r="D108" s="35">
        <v>334491</v>
      </c>
      <c r="E108" s="35">
        <v>73209</v>
      </c>
      <c r="F108" s="31">
        <v>0</v>
      </c>
      <c r="G108" s="31">
        <v>0</v>
      </c>
      <c r="H108" s="31">
        <f t="shared" si="1"/>
        <v>407700</v>
      </c>
      <c r="I108" s="35">
        <v>0</v>
      </c>
      <c r="J108" s="37" t="str">
        <f>Data!$A108&amp;Data!$B108</f>
        <v>Spencer House ApartmentsWashington</v>
      </c>
    </row>
    <row r="109" spans="1:10" ht="15">
      <c r="A109" s="36" t="s">
        <v>192</v>
      </c>
      <c r="B109" s="36" t="s">
        <v>38</v>
      </c>
      <c r="C109" s="35">
        <v>0</v>
      </c>
      <c r="D109" s="35">
        <v>822912</v>
      </c>
      <c r="E109" s="35">
        <v>0</v>
      </c>
      <c r="F109" s="31">
        <v>0</v>
      </c>
      <c r="G109" s="31">
        <v>0</v>
      </c>
      <c r="H109" s="31">
        <f t="shared" si="1"/>
        <v>822912</v>
      </c>
      <c r="I109" s="35">
        <v>0</v>
      </c>
      <c r="J109" s="37" t="str">
        <f>Data!$A109&amp;Data!$B109</f>
        <v>Spring Street ApartmentsJackson</v>
      </c>
    </row>
    <row r="110" spans="1:10" ht="15">
      <c r="A110" s="36" t="s">
        <v>5</v>
      </c>
      <c r="B110" s="36" t="s">
        <v>4</v>
      </c>
      <c r="C110" s="35">
        <v>90000</v>
      </c>
      <c r="D110" s="35">
        <v>10000</v>
      </c>
      <c r="E110" s="35">
        <v>0</v>
      </c>
      <c r="F110" s="31">
        <v>0</v>
      </c>
      <c r="G110" s="31">
        <v>0</v>
      </c>
      <c r="H110" s="31">
        <f t="shared" si="1"/>
        <v>100000</v>
      </c>
      <c r="I110" s="35">
        <v>0</v>
      </c>
      <c r="J110" s="37" t="str">
        <f>Data!$A110&amp;Data!$B110</f>
        <v>Spruce PlaceWashington</v>
      </c>
    </row>
    <row r="111" spans="1:10" ht="15">
      <c r="A111" s="36" t="s">
        <v>147</v>
      </c>
      <c r="B111" s="36" t="s">
        <v>4</v>
      </c>
      <c r="C111" s="35">
        <v>594972</v>
      </c>
      <c r="D111" s="35">
        <v>5110</v>
      </c>
      <c r="E111" s="35">
        <v>0</v>
      </c>
      <c r="F111" s="31">
        <v>0</v>
      </c>
      <c r="G111" s="31">
        <v>0</v>
      </c>
      <c r="H111" s="31">
        <f t="shared" si="1"/>
        <v>600082</v>
      </c>
      <c r="I111" s="35">
        <v>0</v>
      </c>
      <c r="J111" s="37" t="str">
        <f>Data!$A111&amp;Data!$B111</f>
        <v>Stewart TerraceWashington</v>
      </c>
    </row>
    <row r="112" spans="1:10" ht="15">
      <c r="A112" s="36" t="s">
        <v>148</v>
      </c>
      <c r="B112" s="36" t="s">
        <v>7</v>
      </c>
      <c r="C112" s="38">
        <v>0</v>
      </c>
      <c r="D112" s="35">
        <v>314887</v>
      </c>
      <c r="E112" s="35">
        <v>35935</v>
      </c>
      <c r="F112" s="31">
        <v>0</v>
      </c>
      <c r="G112" s="31">
        <v>0</v>
      </c>
      <c r="H112" s="31">
        <f t="shared" si="1"/>
        <v>350822</v>
      </c>
      <c r="I112" s="35">
        <v>0</v>
      </c>
      <c r="J112" s="37" t="str">
        <f>Data!$A112&amp;Data!$B112</f>
        <v>Summerset Village Marion</v>
      </c>
    </row>
    <row r="113" spans="1:10" ht="15">
      <c r="A113" s="36" t="s">
        <v>149</v>
      </c>
      <c r="B113" s="36" t="s">
        <v>35</v>
      </c>
      <c r="C113" s="35">
        <v>98973</v>
      </c>
      <c r="D113" s="35">
        <v>0</v>
      </c>
      <c r="E113" s="35">
        <v>0</v>
      </c>
      <c r="F113" s="31">
        <v>0</v>
      </c>
      <c r="G113" s="31">
        <v>0</v>
      </c>
      <c r="H113" s="31">
        <f t="shared" si="1"/>
        <v>98973</v>
      </c>
      <c r="I113" s="35">
        <v>0</v>
      </c>
      <c r="J113" s="37" t="str">
        <f>Data!$A113&amp;Data!$B113</f>
        <v>Sunny DriveLane</v>
      </c>
    </row>
    <row r="114" spans="1:10" ht="15">
      <c r="A114" s="36" t="s">
        <v>150</v>
      </c>
      <c r="B114" s="36" t="s">
        <v>24</v>
      </c>
      <c r="C114" s="35">
        <v>50000</v>
      </c>
      <c r="D114" s="35">
        <v>50000</v>
      </c>
      <c r="E114" s="35">
        <v>0</v>
      </c>
      <c r="F114" s="31">
        <v>0</v>
      </c>
      <c r="G114" s="31">
        <v>0</v>
      </c>
      <c r="H114" s="31">
        <f t="shared" si="1"/>
        <v>100000</v>
      </c>
      <c r="I114" s="35">
        <v>0</v>
      </c>
      <c r="J114" s="37" t="str">
        <f>Data!$A114&amp;Data!$B114</f>
        <v>Sunrise Estates Ph I &amp; IIWasco</v>
      </c>
    </row>
    <row r="115" spans="1:10" ht="15">
      <c r="A115" s="36" t="s">
        <v>151</v>
      </c>
      <c r="B115" s="36" t="s">
        <v>4</v>
      </c>
      <c r="C115" s="38">
        <v>16500</v>
      </c>
      <c r="D115" s="35">
        <v>0</v>
      </c>
      <c r="E115" s="35">
        <v>0</v>
      </c>
      <c r="F115" s="31">
        <v>0</v>
      </c>
      <c r="G115" s="31">
        <v>0</v>
      </c>
      <c r="H115" s="31">
        <f t="shared" si="1"/>
        <v>16500</v>
      </c>
      <c r="I115" s="35">
        <v>0</v>
      </c>
      <c r="J115" s="37" t="str">
        <f>Data!$A115&amp;Data!$B115</f>
        <v>Sunset GardensWashington</v>
      </c>
    </row>
    <row r="116" spans="1:10" ht="15">
      <c r="A116" s="36" t="s">
        <v>152</v>
      </c>
      <c r="B116" s="34" t="s">
        <v>37</v>
      </c>
      <c r="C116" s="38">
        <v>100000</v>
      </c>
      <c r="D116" s="35">
        <v>0</v>
      </c>
      <c r="E116" s="35">
        <v>0</v>
      </c>
      <c r="F116" s="31">
        <v>0</v>
      </c>
      <c r="G116" s="31">
        <v>0</v>
      </c>
      <c r="H116" s="31">
        <f t="shared" si="1"/>
        <v>100000</v>
      </c>
      <c r="I116" s="35">
        <v>0</v>
      </c>
      <c r="J116" s="37" t="str">
        <f>Data!$A116&amp;Data!$B116</f>
        <v>The CedarsJosephine</v>
      </c>
    </row>
    <row r="117" spans="1:10" ht="15">
      <c r="A117" s="36" t="s">
        <v>153</v>
      </c>
      <c r="B117" s="36" t="s">
        <v>0</v>
      </c>
      <c r="C117" s="38">
        <v>0</v>
      </c>
      <c r="D117" s="35">
        <v>200000</v>
      </c>
      <c r="E117" s="35">
        <v>0</v>
      </c>
      <c r="F117" s="31">
        <v>0</v>
      </c>
      <c r="G117" s="31">
        <v>0</v>
      </c>
      <c r="H117" s="31">
        <f t="shared" si="1"/>
        <v>200000</v>
      </c>
      <c r="I117" s="35">
        <v>0</v>
      </c>
      <c r="J117" s="37" t="str">
        <f>Data!$A117&amp;Data!$B117</f>
        <v>The MagnoliaMultnomah</v>
      </c>
    </row>
    <row r="118" spans="1:10" ht="15">
      <c r="A118" s="36" t="s">
        <v>154</v>
      </c>
      <c r="B118" s="36" t="s">
        <v>9</v>
      </c>
      <c r="C118" s="35">
        <v>115252</v>
      </c>
      <c r="D118" s="35">
        <v>0</v>
      </c>
      <c r="E118" s="35">
        <v>0</v>
      </c>
      <c r="F118" s="31">
        <v>0</v>
      </c>
      <c r="G118" s="31">
        <v>0</v>
      </c>
      <c r="H118" s="31">
        <f t="shared" si="1"/>
        <v>115252</v>
      </c>
      <c r="I118" s="35">
        <v>0</v>
      </c>
      <c r="J118" s="37" t="str">
        <f>Data!$A118&amp;Data!$B118</f>
        <v>Trails View ApartmentsKlamath</v>
      </c>
    </row>
    <row r="119" spans="1:10" ht="15">
      <c r="A119" s="36" t="s">
        <v>3</v>
      </c>
      <c r="B119" s="36" t="s">
        <v>2</v>
      </c>
      <c r="C119" s="38">
        <v>153004</v>
      </c>
      <c r="D119" s="35">
        <v>46996</v>
      </c>
      <c r="E119" s="35">
        <v>0</v>
      </c>
      <c r="F119" s="31">
        <v>0</v>
      </c>
      <c r="G119" s="31">
        <v>0</v>
      </c>
      <c r="H119" s="31">
        <f t="shared" si="1"/>
        <v>200000</v>
      </c>
      <c r="I119" s="35">
        <v>0</v>
      </c>
      <c r="J119" s="37" t="str">
        <f>Data!$A119&amp;Data!$B119</f>
        <v>Trillium TerraceDouglas</v>
      </c>
    </row>
    <row r="120" spans="1:10" ht="15">
      <c r="A120" s="36" t="s">
        <v>193</v>
      </c>
      <c r="B120" s="36" t="s">
        <v>27</v>
      </c>
      <c r="C120" s="35">
        <v>100000</v>
      </c>
      <c r="D120" s="35">
        <v>0</v>
      </c>
      <c r="E120" s="35">
        <v>0</v>
      </c>
      <c r="F120" s="31">
        <v>0</v>
      </c>
      <c r="G120" s="31">
        <v>0</v>
      </c>
      <c r="H120" s="31">
        <f t="shared" si="1"/>
        <v>100000</v>
      </c>
      <c r="I120" s="35">
        <v>0</v>
      </c>
      <c r="J120" s="37" t="str">
        <f>Data!$A120&amp;Data!$B120</f>
        <v>Umatilla County Transitional HomeUmatilla</v>
      </c>
    </row>
    <row r="121" spans="1:10" ht="15">
      <c r="A121" s="36" t="s">
        <v>1</v>
      </c>
      <c r="B121" s="36" t="s">
        <v>0</v>
      </c>
      <c r="C121" s="35">
        <v>100000</v>
      </c>
      <c r="D121" s="35">
        <v>0</v>
      </c>
      <c r="E121" s="35">
        <v>0</v>
      </c>
      <c r="F121" s="31">
        <v>0</v>
      </c>
      <c r="G121" s="31">
        <v>0</v>
      </c>
      <c r="H121" s="31">
        <f t="shared" si="1"/>
        <v>100000</v>
      </c>
      <c r="I121" s="35">
        <v>0</v>
      </c>
      <c r="J121" s="37" t="str">
        <f>Data!$A121&amp;Data!$B121</f>
        <v>Uptown TowerMultnomah</v>
      </c>
    </row>
    <row r="122" spans="1:10" ht="15">
      <c r="A122" s="36" t="s">
        <v>155</v>
      </c>
      <c r="B122" s="34" t="s">
        <v>37</v>
      </c>
      <c r="C122" s="35">
        <v>137000</v>
      </c>
      <c r="D122" s="35">
        <v>0</v>
      </c>
      <c r="E122" s="35">
        <v>0</v>
      </c>
      <c r="F122" s="31">
        <v>0</v>
      </c>
      <c r="G122" s="31">
        <v>0</v>
      </c>
      <c r="H122" s="31">
        <f t="shared" si="1"/>
        <v>137000</v>
      </c>
      <c r="I122" s="35">
        <v>0</v>
      </c>
      <c r="J122" s="37" t="str">
        <f>Data!$A122&amp;Data!$B122</f>
        <v>Valley Village IIJosephine</v>
      </c>
    </row>
    <row r="123" spans="1:10" ht="15">
      <c r="A123" s="36" t="s">
        <v>156</v>
      </c>
      <c r="B123" s="36" t="s">
        <v>22</v>
      </c>
      <c r="C123" s="35">
        <v>717789</v>
      </c>
      <c r="D123" s="35">
        <v>127211</v>
      </c>
      <c r="E123" s="35">
        <v>0</v>
      </c>
      <c r="F123" s="31">
        <v>0</v>
      </c>
      <c r="G123" s="31">
        <v>0</v>
      </c>
      <c r="H123" s="31">
        <f t="shared" si="1"/>
        <v>845000</v>
      </c>
      <c r="I123" s="35">
        <v>0</v>
      </c>
      <c r="J123" s="37" t="str">
        <f>Data!$A123&amp;Data!$B123</f>
        <v>Villa WestYamhill</v>
      </c>
    </row>
    <row r="124" spans="1:10" ht="15">
      <c r="A124" s="36" t="s">
        <v>196</v>
      </c>
      <c r="B124" s="36" t="s">
        <v>12</v>
      </c>
      <c r="C124" s="38">
        <v>0</v>
      </c>
      <c r="D124" s="35">
        <v>0</v>
      </c>
      <c r="E124" s="35">
        <v>0</v>
      </c>
      <c r="F124" s="35">
        <v>0</v>
      </c>
      <c r="G124" s="31">
        <v>342900</v>
      </c>
      <c r="H124" s="39">
        <f t="shared" si="1"/>
        <v>342900</v>
      </c>
      <c r="I124" s="35">
        <v>38110</v>
      </c>
      <c r="J124" s="37" t="str">
        <f>Data!$A124&amp;Data!$B124</f>
        <v>Village MeadowsDeschutes</v>
      </c>
    </row>
    <row r="125" spans="1:10" ht="15">
      <c r="A125" s="36" t="s">
        <v>198</v>
      </c>
      <c r="B125" s="36" t="s">
        <v>0</v>
      </c>
      <c r="C125" s="35">
        <v>0</v>
      </c>
      <c r="D125" s="35">
        <v>0</v>
      </c>
      <c r="E125" s="35">
        <v>0</v>
      </c>
      <c r="F125" s="35">
        <v>2905590</v>
      </c>
      <c r="G125" s="31">
        <v>0</v>
      </c>
      <c r="H125" s="31">
        <f t="shared" si="1"/>
        <v>2905590</v>
      </c>
      <c r="I125" s="35">
        <v>0</v>
      </c>
      <c r="J125" s="37" t="str">
        <f>Data!$A125&amp;Data!$B125</f>
        <v>Weaver's WayMultnomah</v>
      </c>
    </row>
    <row r="126" spans="1:10" ht="15">
      <c r="A126" s="36" t="s">
        <v>157</v>
      </c>
      <c r="B126" s="36" t="s">
        <v>7</v>
      </c>
      <c r="C126" s="38">
        <v>0</v>
      </c>
      <c r="D126" s="35">
        <v>396435</v>
      </c>
      <c r="E126" s="35">
        <v>30709</v>
      </c>
      <c r="F126" s="31">
        <v>0</v>
      </c>
      <c r="G126" s="31">
        <v>0</v>
      </c>
      <c r="H126" s="31">
        <f t="shared" si="1"/>
        <v>427144</v>
      </c>
      <c r="I126" s="35">
        <v>0</v>
      </c>
      <c r="J126" s="37" t="str">
        <f>Data!$A126&amp;Data!$B126</f>
        <v>Westside AptsMarion</v>
      </c>
    </row>
    <row r="127" spans="1:10" ht="15">
      <c r="A127" s="36" t="s">
        <v>175</v>
      </c>
      <c r="B127" s="36" t="s">
        <v>38</v>
      </c>
      <c r="C127" s="35">
        <v>0</v>
      </c>
      <c r="D127" s="35">
        <v>0</v>
      </c>
      <c r="E127" s="35">
        <v>0</v>
      </c>
      <c r="F127" s="35">
        <v>1092558</v>
      </c>
      <c r="G127" s="31">
        <v>0</v>
      </c>
      <c r="H127" s="31">
        <f t="shared" si="1"/>
        <v>1092558</v>
      </c>
      <c r="I127" s="35">
        <v>0</v>
      </c>
      <c r="J127" s="37" t="str">
        <f>Data!$A127&amp;Data!$B127</f>
        <v>WestTown on 8thJackson</v>
      </c>
    </row>
    <row r="128" spans="1:10" ht="15">
      <c r="A128" s="36" t="s">
        <v>158</v>
      </c>
      <c r="B128" s="36" t="s">
        <v>19</v>
      </c>
      <c r="C128" s="35">
        <v>13422</v>
      </c>
      <c r="D128" s="35">
        <v>0</v>
      </c>
      <c r="E128" s="35">
        <v>0</v>
      </c>
      <c r="F128" s="31">
        <v>0</v>
      </c>
      <c r="G128" s="31">
        <v>0</v>
      </c>
      <c r="H128" s="31">
        <f t="shared" si="1"/>
        <v>13422</v>
      </c>
      <c r="I128" s="35">
        <v>0</v>
      </c>
      <c r="J128" s="37" t="str">
        <f>Data!$A128&amp;Data!$B128</f>
        <v>Willard Street DuplexClackamas</v>
      </c>
    </row>
    <row r="129" spans="1:10" ht="15">
      <c r="A129" s="36" t="s">
        <v>176</v>
      </c>
      <c r="B129" s="36" t="s">
        <v>38</v>
      </c>
      <c r="C129" s="35">
        <v>0</v>
      </c>
      <c r="D129" s="35">
        <v>0</v>
      </c>
      <c r="E129" s="35">
        <v>0</v>
      </c>
      <c r="F129" s="35">
        <v>2099326</v>
      </c>
      <c r="G129" s="31">
        <v>233259</v>
      </c>
      <c r="H129" s="31">
        <f t="shared" si="1"/>
        <v>2332585</v>
      </c>
      <c r="I129" s="35">
        <v>0</v>
      </c>
      <c r="J129" s="37" t="str">
        <f>Data!$A129&amp;Data!$B129</f>
        <v>Wood Park TerraceJackson</v>
      </c>
    </row>
    <row r="130" spans="1:10" ht="15">
      <c r="A130" s="36" t="s">
        <v>194</v>
      </c>
      <c r="B130" s="36" t="s">
        <v>39</v>
      </c>
      <c r="C130" s="38">
        <v>0</v>
      </c>
      <c r="D130" s="35">
        <v>500000</v>
      </c>
      <c r="E130" s="35">
        <v>0</v>
      </c>
      <c r="F130" s="31">
        <v>0</v>
      </c>
      <c r="G130" s="31">
        <v>0</v>
      </c>
      <c r="H130" s="31">
        <f>SUM(C130:G130)</f>
        <v>500000</v>
      </c>
      <c r="I130" s="35">
        <v>0</v>
      </c>
      <c r="J130" s="37" t="str">
        <f>Data!$A130&amp;Data!$B130</f>
        <v>Wy'East Vista ApartmentsHood River</v>
      </c>
    </row>
    <row r="131" spans="1:10" ht="15">
      <c r="A131" s="36" t="s">
        <v>159</v>
      </c>
      <c r="B131" s="36" t="s">
        <v>0</v>
      </c>
      <c r="C131" s="35">
        <v>100000</v>
      </c>
      <c r="D131" s="35">
        <v>0</v>
      </c>
      <c r="E131" s="35">
        <v>0</v>
      </c>
      <c r="F131" s="31">
        <v>0</v>
      </c>
      <c r="G131" s="31">
        <v>0</v>
      </c>
      <c r="H131" s="31">
        <f>SUM(C131:G131)</f>
        <v>100000</v>
      </c>
      <c r="I131" s="35">
        <v>0</v>
      </c>
      <c r="J131" s="37" t="str">
        <f>Data!$A131&amp;Data!$B131</f>
        <v>Yolanda HouseMultnomah</v>
      </c>
    </row>
  </sheetData>
  <sheetProtection/>
  <conditionalFormatting sqref="J132:J65536">
    <cfRule type="duplicateValues" priority="3" dxfId="4">
      <formula>AND(COUNTIF(#REF!,J132)&gt;1,NOT(ISBLANK(J132)))</formula>
    </cfRule>
  </conditionalFormatting>
  <conditionalFormatting sqref="A132:A65536">
    <cfRule type="duplicateValues" priority="4" dxfId="4">
      <formula>AND(COUNTIF(#REF!,A132)&gt;1,NOT(ISBLANK(A132)))</formula>
    </cfRule>
  </conditionalFormatting>
  <conditionalFormatting sqref="A125:A131 A1">
    <cfRule type="duplicateValues" priority="2" dxfId="4">
      <formula>AND(COUNTIF($A$125:$A$131,A1)+COUNTIF($A$1:$A$1,A1)&gt;1,NOT(ISBLANK(A1)))</formula>
    </cfRule>
  </conditionalFormatting>
  <conditionalFormatting sqref="J1:J131">
    <cfRule type="duplicateValues" priority="1" dxfId="4">
      <formula>AND(COUNTIF($J$1:$J$131,J1)&gt;1,NOT(ISBLANK(J1)))</formula>
    </cfRule>
  </conditionalFormatting>
  <printOptions/>
  <pageMargins left="0.7" right="0.7" top="0.75" bottom="0.75" header="0.3" footer="0.3"/>
  <pageSetup horizontalDpi="600" verticalDpi="600" orientation="portrait" r:id="rId2"/>
  <customProperties>
    <customPr name="ESRI_SHEET_ID" r:id="rId3"/>
  </customPropertie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41" t="s">
        <v>166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Development Grant: Public Purpose Charge Report Ending 06-30-2018 </dc:title>
  <dc:subject/>
  <dc:creator>Kenneth Tennies</dc:creator>
  <cp:keywords>Housing Development Grant: Public Purpose Charge Report Ending 06-30-2018 </cp:keywords>
  <dc:description/>
  <cp:lastModifiedBy>Suzanne Harris</cp:lastModifiedBy>
  <dcterms:created xsi:type="dcterms:W3CDTF">2015-10-29T18:10:12Z</dcterms:created>
  <dcterms:modified xsi:type="dcterms:W3CDTF">2019-01-23T16:25:40Z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MapIdIndex">
    <vt:lpwstr>17</vt:lpwstr>
  </property>
  <property fmtid="{D5CDD505-2E9C-101B-9397-08002B2CF9AE}" pid="3" name="ESRI_WORKBOOK_ID">
    <vt:lpwstr>65e185f5bbe548b3b08d0486a885ab94</vt:lpwstr>
  </property>
  <property fmtid="{D5CDD505-2E9C-101B-9397-08002B2CF9AE}" pid="4" name="DocumentLocale">
    <vt:lpwstr>en</vt:lpwstr>
  </property>
  <property fmtid="{D5CDD505-2E9C-101B-9397-08002B2CF9AE}" pid="5" name="CopyToStateLib">
    <vt:lpwstr>0</vt:lpwstr>
  </property>
  <property fmtid="{D5CDD505-2E9C-101B-9397-08002B2CF9AE}" pid="6" name="Metadata">
    <vt:lpwstr>Housing Development Grant: Public Purpose Charge Report Ending 06-30-2018 </vt:lpwstr>
  </property>
  <property fmtid="{D5CDD505-2E9C-101B-9397-08002B2CF9AE}" pid="7" name="RoutingRuleDescription">
    <vt:lpwstr>Housing Development Grant: Public Purpose Charge Report Ending 06-30-2018 </vt:lpwstr>
  </property>
</Properties>
</file>