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olors1.xml" ContentType="application/vnd.ms-office.chartcolorstyle+xml"/>
  <Override PartName="/xl/worksheets/sheet1.xml" ContentType="application/vnd.openxmlformats-officedocument.spreadsheetml.worksheet+xml"/>
  <Override PartName="/xl/charts/style1.xml" ContentType="application/vnd.ms-office.chartstyle+xml"/>
  <Override PartName="/xl/drawings/drawing2.xml" ContentType="application/vnd.openxmlformats-officedocument.drawing+xml"/>
  <Override PartName="/xl/charts/chart1.xml" ContentType="application/vnd.openxmlformats-officedocument.drawingml.char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Cap_and_Reduce\2021_Rulemaking\6.EQCpreparation\Reviewed by Rule Coordinator\"/>
    </mc:Choice>
  </mc:AlternateContent>
  <bookViews>
    <workbookView xWindow="0" yWindow="0" windowWidth="28800" windowHeight="12090" tabRatio="801"/>
  </bookViews>
  <sheets>
    <sheet name="Note" sheetId="56" r:id="rId1"/>
    <sheet name="Cap.Trajectory" sheetId="52" r:id="rId2"/>
    <sheet name="NG" sheetId="3" r:id="rId3"/>
    <sheet name="Non-NG" sheetId="51" r:id="rId4"/>
  </sheets>
  <definedNames>
    <definedName name="_xlnm._FilterDatabase" localSheetId="3" hidden="1">'Non-NG'!$A$7:$F$96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3" l="1"/>
  <c r="F14" i="3"/>
  <c r="D14" i="3"/>
  <c r="E37" i="3" l="1"/>
  <c r="F37" i="3"/>
  <c r="D37" i="3"/>
  <c r="E13" i="3" l="1"/>
  <c r="F13" i="3"/>
  <c r="D13" i="3"/>
  <c r="C7" i="52" l="1"/>
  <c r="D7" i="52"/>
  <c r="B7" i="52"/>
  <c r="C8" i="52" l="1"/>
  <c r="D8" i="52"/>
  <c r="E15" i="3"/>
  <c r="C9" i="52" s="1"/>
  <c r="F15" i="3"/>
  <c r="D9" i="52" s="1"/>
  <c r="D15" i="3"/>
  <c r="B9" i="52" s="1"/>
  <c r="B8" i="52"/>
  <c r="D12" i="52" l="1"/>
  <c r="D13" i="52"/>
  <c r="D14" i="52"/>
  <c r="D15" i="52"/>
  <c r="C12" i="52"/>
  <c r="C13" i="52"/>
  <c r="C14" i="52"/>
  <c r="C15" i="52"/>
  <c r="B14" i="52"/>
  <c r="B13" i="52"/>
  <c r="B15" i="52"/>
  <c r="B12" i="52"/>
  <c r="F13" i="52" l="1"/>
  <c r="F12" i="52"/>
  <c r="F14" i="52"/>
  <c r="F15" i="52"/>
  <c r="F9" i="52" l="1"/>
  <c r="F7" i="52"/>
  <c r="E12" i="3" l="1"/>
  <c r="C6" i="52" s="1"/>
  <c r="D12" i="3"/>
  <c r="B6" i="52" s="1"/>
  <c r="F12" i="3"/>
  <c r="D6" i="52" s="1"/>
  <c r="F8" i="52" l="1"/>
  <c r="F6" i="52" l="1"/>
  <c r="F10" i="3" l="1"/>
  <c r="D18" i="52" l="1"/>
  <c r="D17" i="52"/>
  <c r="D20" i="52"/>
  <c r="D19" i="52"/>
  <c r="C19" i="52"/>
  <c r="C18" i="52"/>
  <c r="C17" i="52"/>
  <c r="C20" i="52"/>
  <c r="B17" i="52"/>
  <c r="B19" i="52"/>
  <c r="B20" i="52"/>
  <c r="B18" i="52"/>
  <c r="I24" i="52" l="1"/>
  <c r="V24" i="52" s="1"/>
  <c r="I27" i="52"/>
  <c r="AK27" i="52" s="1"/>
  <c r="AK40" i="52" s="1"/>
  <c r="I26" i="52"/>
  <c r="F19" i="52"/>
  <c r="I25" i="52"/>
  <c r="F18" i="52"/>
  <c r="F17" i="52"/>
  <c r="F20" i="52"/>
  <c r="I34" i="52" l="1"/>
  <c r="I35" i="52"/>
  <c r="V25" i="52"/>
  <c r="V34" i="52" s="1"/>
  <c r="V26" i="52"/>
  <c r="J26" i="52" s="1"/>
  <c r="K26" i="52" s="1"/>
  <c r="AK4" i="52"/>
  <c r="AK43" i="52"/>
  <c r="V27" i="52"/>
  <c r="I40" i="52"/>
  <c r="I4" i="52" s="1"/>
  <c r="AK24" i="52"/>
  <c r="AK25" i="52"/>
  <c r="I36" i="52"/>
  <c r="AK26" i="52"/>
  <c r="W26" i="52" s="1"/>
  <c r="G8" i="52"/>
  <c r="I51" i="52" s="1"/>
  <c r="G9" i="52"/>
  <c r="I52" i="52" s="1"/>
  <c r="G7" i="52"/>
  <c r="I50" i="52" s="1"/>
  <c r="J25" i="52" l="1"/>
  <c r="W25" i="52"/>
  <c r="X25" i="52" s="1"/>
  <c r="V35" i="52"/>
  <c r="W27" i="52"/>
  <c r="X27" i="52" s="1"/>
  <c r="Y27" i="52" s="1"/>
  <c r="Z27" i="52" s="1"/>
  <c r="AA27" i="52" s="1"/>
  <c r="AB27" i="52" s="1"/>
  <c r="AC27" i="52" s="1"/>
  <c r="AD27" i="52" s="1"/>
  <c r="AE27" i="52" s="1"/>
  <c r="AF27" i="52" s="1"/>
  <c r="AG27" i="52" s="1"/>
  <c r="AH27" i="52" s="1"/>
  <c r="AI27" i="52" s="1"/>
  <c r="AJ27" i="52" s="1"/>
  <c r="V36" i="52"/>
  <c r="AK42" i="52"/>
  <c r="J27" i="52"/>
  <c r="K27" i="52" s="1"/>
  <c r="AK50" i="52"/>
  <c r="AK52" i="52"/>
  <c r="AK51" i="52"/>
  <c r="J24" i="52"/>
  <c r="K24" i="52" s="1"/>
  <c r="V50" i="52"/>
  <c r="V52" i="52"/>
  <c r="V51" i="52"/>
  <c r="W24" i="52"/>
  <c r="X26" i="52"/>
  <c r="K25" i="52"/>
  <c r="L26" i="52"/>
  <c r="J31" i="52" l="1"/>
  <c r="J40" i="52"/>
  <c r="W50" i="52"/>
  <c r="W52" i="52"/>
  <c r="W51" i="52"/>
  <c r="J51" i="52"/>
  <c r="J52" i="52"/>
  <c r="J50" i="52"/>
  <c r="K51" i="52"/>
  <c r="K50" i="52"/>
  <c r="K52" i="52"/>
  <c r="W31" i="52"/>
  <c r="X24" i="52"/>
  <c r="Y25" i="52"/>
  <c r="Y26" i="52"/>
  <c r="K31" i="52"/>
  <c r="K40" i="52"/>
  <c r="L24" i="52"/>
  <c r="L34" i="52" s="1"/>
  <c r="L27" i="52"/>
  <c r="L25" i="52"/>
  <c r="M26" i="52"/>
  <c r="J4" i="52" l="1"/>
  <c r="J42" i="52"/>
  <c r="J43" i="52"/>
  <c r="K4" i="52"/>
  <c r="K42" i="52"/>
  <c r="K43" i="52"/>
  <c r="K41" i="52"/>
  <c r="J41" i="52"/>
  <c r="L51" i="52"/>
  <c r="L50" i="52"/>
  <c r="L52" i="52"/>
  <c r="X31" i="52"/>
  <c r="X50" i="52"/>
  <c r="X52" i="52"/>
  <c r="X51" i="52"/>
  <c r="Y24" i="52"/>
  <c r="Z26" i="52"/>
  <c r="Z25" i="52"/>
  <c r="L31" i="52"/>
  <c r="N26" i="52"/>
  <c r="M27" i="52"/>
  <c r="M25" i="52"/>
  <c r="M24" i="52"/>
  <c r="L40" i="52" l="1"/>
  <c r="L43" i="52" s="1"/>
  <c r="M34" i="52"/>
  <c r="N34" i="52" s="1"/>
  <c r="O34" i="52" s="1"/>
  <c r="P34" i="52" s="1"/>
  <c r="Q34" i="52" s="1"/>
  <c r="R34" i="52" s="1"/>
  <c r="S34" i="52" s="1"/>
  <c r="T34" i="52" s="1"/>
  <c r="U34" i="52" s="1"/>
  <c r="Y51" i="52"/>
  <c r="Y50" i="52"/>
  <c r="Y52" i="52"/>
  <c r="M50" i="52"/>
  <c r="M52" i="52"/>
  <c r="M51" i="52"/>
  <c r="Y31" i="52"/>
  <c r="Z24" i="52"/>
  <c r="AA25" i="52"/>
  <c r="AA26" i="52"/>
  <c r="M31" i="52"/>
  <c r="N27" i="52"/>
  <c r="N24" i="52"/>
  <c r="O26" i="52"/>
  <c r="N25" i="52"/>
  <c r="L42" i="52" l="1"/>
  <c r="L4" i="52"/>
  <c r="L41" i="52"/>
  <c r="Z51" i="52"/>
  <c r="Z52" i="52"/>
  <c r="Z50" i="52"/>
  <c r="N50" i="52"/>
  <c r="N52" i="52"/>
  <c r="N51" i="52"/>
  <c r="AA24" i="52"/>
  <c r="Z31" i="52"/>
  <c r="AB26" i="52"/>
  <c r="AB25" i="52"/>
  <c r="M40" i="52"/>
  <c r="N31" i="52"/>
  <c r="P26" i="52"/>
  <c r="O24" i="52"/>
  <c r="O25" i="52"/>
  <c r="O27" i="52"/>
  <c r="M4" i="52" l="1"/>
  <c r="M41" i="52"/>
  <c r="M43" i="52"/>
  <c r="M42" i="52"/>
  <c r="O51" i="52"/>
  <c r="O50" i="52"/>
  <c r="O52" i="52"/>
  <c r="AA51" i="52"/>
  <c r="AA50" i="52"/>
  <c r="AA52" i="52"/>
  <c r="AA31" i="52"/>
  <c r="AB24" i="52"/>
  <c r="AC25" i="52"/>
  <c r="AC26" i="52"/>
  <c r="O31" i="52"/>
  <c r="N40" i="52"/>
  <c r="P24" i="52"/>
  <c r="P27" i="52"/>
  <c r="P25" i="52"/>
  <c r="Q26" i="52"/>
  <c r="E10" i="3"/>
  <c r="N4" i="52" l="1"/>
  <c r="N41" i="52"/>
  <c r="N43" i="52"/>
  <c r="N42" i="52"/>
  <c r="P50" i="52"/>
  <c r="P52" i="52"/>
  <c r="P51" i="52"/>
  <c r="AB51" i="52"/>
  <c r="AB50" i="52"/>
  <c r="AB52" i="52"/>
  <c r="AB31" i="52"/>
  <c r="AC24" i="52"/>
  <c r="AD26" i="52"/>
  <c r="AD25" i="52"/>
  <c r="O35" i="52"/>
  <c r="O40" i="52" s="1"/>
  <c r="P31" i="52"/>
  <c r="R26" i="52"/>
  <c r="Q27" i="52"/>
  <c r="Q24" i="52"/>
  <c r="Q25" i="52"/>
  <c r="O4" i="52" l="1"/>
  <c r="O43" i="52"/>
  <c r="O41" i="52"/>
  <c r="O42" i="52"/>
  <c r="AC31" i="52"/>
  <c r="AC50" i="52"/>
  <c r="AC52" i="52"/>
  <c r="AC51" i="52"/>
  <c r="Q51" i="52"/>
  <c r="Q50" i="52"/>
  <c r="Q52" i="52"/>
  <c r="AD24" i="52"/>
  <c r="AE25" i="52"/>
  <c r="AE26" i="52"/>
  <c r="Q31" i="52"/>
  <c r="R25" i="52"/>
  <c r="R27" i="52"/>
  <c r="R24" i="52"/>
  <c r="S26" i="52"/>
  <c r="AD31" i="52" l="1"/>
  <c r="AD50" i="52"/>
  <c r="AD52" i="52"/>
  <c r="AD51" i="52"/>
  <c r="R52" i="52"/>
  <c r="R51" i="52"/>
  <c r="R50" i="52"/>
  <c r="AE24" i="52"/>
  <c r="AF26" i="52"/>
  <c r="AF25" i="52"/>
  <c r="R31" i="52"/>
  <c r="T26" i="52"/>
  <c r="S24" i="52"/>
  <c r="S27" i="52"/>
  <c r="S25" i="52"/>
  <c r="D10" i="3"/>
  <c r="AE51" i="52" l="1"/>
  <c r="AE50" i="52"/>
  <c r="AE52" i="52"/>
  <c r="S50" i="52"/>
  <c r="S52" i="52"/>
  <c r="S51" i="52"/>
  <c r="AE31" i="52"/>
  <c r="AF24" i="52"/>
  <c r="AG25" i="52"/>
  <c r="AG26" i="52"/>
  <c r="S31" i="52"/>
  <c r="T25" i="52"/>
  <c r="U26" i="52"/>
  <c r="T27" i="52"/>
  <c r="T24" i="52"/>
  <c r="AG24" i="52" l="1"/>
  <c r="AH24" i="52" s="1"/>
  <c r="AF50" i="52"/>
  <c r="AF52" i="52"/>
  <c r="AF51" i="52"/>
  <c r="T51" i="52"/>
  <c r="T50" i="52"/>
  <c r="T52" i="52"/>
  <c r="AF31" i="52"/>
  <c r="AH26" i="52"/>
  <c r="AH25" i="52"/>
  <c r="T31" i="52"/>
  <c r="U24" i="52"/>
  <c r="U27" i="52"/>
  <c r="U25" i="52"/>
  <c r="AG31" i="52" l="1"/>
  <c r="U50" i="52"/>
  <c r="U52" i="52"/>
  <c r="U51" i="52"/>
  <c r="AH50" i="52"/>
  <c r="AH51" i="52"/>
  <c r="AH52" i="52"/>
  <c r="AG51" i="52"/>
  <c r="AG50" i="52"/>
  <c r="AG52" i="52"/>
  <c r="AI25" i="52"/>
  <c r="AI26" i="52"/>
  <c r="AH31" i="52"/>
  <c r="U31" i="52"/>
  <c r="V31" i="52"/>
  <c r="AI24" i="52"/>
  <c r="AI52" i="52" l="1"/>
  <c r="AI51" i="52"/>
  <c r="AI50" i="52"/>
  <c r="AJ26" i="52"/>
  <c r="AJ25" i="52"/>
  <c r="AI31" i="52"/>
  <c r="AJ24" i="52"/>
  <c r="AJ51" i="52" l="1"/>
  <c r="AJ50" i="52"/>
  <c r="AJ52" i="52"/>
  <c r="V40" i="52"/>
  <c r="AJ31" i="52"/>
  <c r="AK31" i="52"/>
  <c r="V4" i="52" l="1"/>
  <c r="V42" i="52"/>
  <c r="V43" i="52"/>
  <c r="W40" i="52"/>
  <c r="W4" i="52" l="1"/>
  <c r="W43" i="52"/>
  <c r="W41" i="52"/>
  <c r="W42" i="52"/>
  <c r="X40" i="52"/>
  <c r="X4" i="52" l="1"/>
  <c r="X43" i="52"/>
  <c r="X41" i="52"/>
  <c r="X42" i="52"/>
  <c r="Y40" i="52"/>
  <c r="Y4" i="52" l="1"/>
  <c r="Y43" i="52"/>
  <c r="Y42" i="52"/>
  <c r="Y41" i="52"/>
  <c r="Z40" i="52"/>
  <c r="Z4" i="52" l="1"/>
  <c r="Z42" i="52"/>
  <c r="Z43" i="52"/>
  <c r="Z41" i="52"/>
  <c r="AA40" i="52"/>
  <c r="AA4" i="52" l="1"/>
  <c r="AA42" i="52"/>
  <c r="AA43" i="52"/>
  <c r="AA41" i="52"/>
  <c r="AB40" i="52"/>
  <c r="AB4" i="52" l="1"/>
  <c r="AB42" i="52"/>
  <c r="AB43" i="52"/>
  <c r="AB41" i="52"/>
  <c r="AC40" i="52"/>
  <c r="AC4" i="52" l="1"/>
  <c r="AC41" i="52"/>
  <c r="AC43" i="52"/>
  <c r="AC42" i="52"/>
  <c r="AD40" i="52"/>
  <c r="AD4" i="52" l="1"/>
  <c r="AD41" i="52"/>
  <c r="AD43" i="52"/>
  <c r="AD42" i="52"/>
  <c r="AE40" i="52"/>
  <c r="AE4" i="52" l="1"/>
  <c r="AE43" i="52"/>
  <c r="AE41" i="52"/>
  <c r="AE42" i="52"/>
  <c r="AF40" i="52"/>
  <c r="AF4" i="52" l="1"/>
  <c r="AF43" i="52"/>
  <c r="AF41" i="52"/>
  <c r="AF42" i="52"/>
  <c r="AG40" i="52"/>
  <c r="AG4" i="52" l="1"/>
  <c r="AG43" i="52"/>
  <c r="AG41" i="52"/>
  <c r="AG42" i="52"/>
  <c r="AH40" i="52"/>
  <c r="AH4" i="52" l="1"/>
  <c r="AH42" i="52"/>
  <c r="AH41" i="52"/>
  <c r="AH43" i="52"/>
  <c r="AI40" i="52"/>
  <c r="AI4" i="52" l="1"/>
  <c r="AI42" i="52"/>
  <c r="AI41" i="52"/>
  <c r="AI43" i="52"/>
  <c r="AJ40" i="52"/>
  <c r="AJ4" i="52" l="1"/>
  <c r="AK41" i="52"/>
  <c r="AJ42" i="52"/>
  <c r="AJ43" i="52"/>
  <c r="AJ41" i="52"/>
  <c r="P35" i="52"/>
  <c r="Q35" i="52" s="1"/>
  <c r="R35" i="52" s="1"/>
  <c r="S35" i="52" s="1"/>
  <c r="T35" i="52" s="1"/>
  <c r="U35" i="52" s="1"/>
  <c r="P40" i="52" l="1"/>
  <c r="P4" i="52" s="1"/>
  <c r="Q40" i="52"/>
  <c r="P42" i="52" l="1"/>
  <c r="P43" i="52"/>
  <c r="P41" i="52"/>
  <c r="Q42" i="52"/>
  <c r="Q4" i="52"/>
  <c r="Q41" i="52"/>
  <c r="Q43" i="52"/>
  <c r="R36" i="52"/>
  <c r="S36" i="52" s="1"/>
  <c r="T36" i="52" s="1"/>
  <c r="U36" i="52" s="1"/>
  <c r="R40" i="52" l="1"/>
  <c r="S40" i="52" l="1"/>
  <c r="R41" i="52"/>
  <c r="R43" i="52"/>
  <c r="R42" i="52"/>
  <c r="R4" i="52"/>
  <c r="T40" i="52" l="1"/>
  <c r="U40" i="52"/>
  <c r="S4" i="52"/>
  <c r="S42" i="52"/>
  <c r="S41" i="52"/>
  <c r="S43" i="52"/>
  <c r="U41" i="52" l="1"/>
  <c r="U43" i="52"/>
  <c r="U42" i="52"/>
  <c r="U4" i="52"/>
  <c r="V41" i="52"/>
  <c r="T43" i="52"/>
  <c r="T4" i="52"/>
  <c r="T42" i="52"/>
  <c r="T41" i="52"/>
</calcChain>
</file>

<file path=xl/sharedStrings.xml><?xml version="1.0" encoding="utf-8"?>
<sst xmlns="http://schemas.openxmlformats.org/spreadsheetml/2006/main" count="195" uniqueCount="176">
  <si>
    <t>NW Natural</t>
  </si>
  <si>
    <t xml:space="preserve">Clean Energy </t>
  </si>
  <si>
    <t>Gas Transmission NW</t>
  </si>
  <si>
    <t>Total</t>
  </si>
  <si>
    <t>Leathers Enterprises, Incorporated</t>
  </si>
  <si>
    <t>Mansfield Oil Company of Gainesville, INC</t>
  </si>
  <si>
    <t>Pilot Travel Centers, LLC</t>
  </si>
  <si>
    <t>Valley Wide Cooperative, Inc.</t>
  </si>
  <si>
    <t>REG MARKETING &amp; LOGISTICS GROUP, LLC</t>
  </si>
  <si>
    <t>Sage Petroleum Products LLC</t>
  </si>
  <si>
    <t>Baird Oil Company</t>
  </si>
  <si>
    <t>PINNACLE PROPANE EXPRESS, LLC</t>
  </si>
  <si>
    <t>Rainier Petroleum Corporation</t>
  </si>
  <si>
    <t>Stinker Stores, Inc.</t>
  </si>
  <si>
    <t>AOT ENERGY AMERICAS LLC</t>
  </si>
  <si>
    <t>Southern Counties Oil Co.</t>
  </si>
  <si>
    <t>Welt and Welt Inc.</t>
  </si>
  <si>
    <t>NORTHWEST SOLVENTS &amp; SUPPLY, INC.</t>
  </si>
  <si>
    <t>Tarr, LLC</t>
  </si>
  <si>
    <t>Ebar Oil Company</t>
  </si>
  <si>
    <t>Hood River Supply Association</t>
  </si>
  <si>
    <t>BRETTHAUER OIL COMPANY</t>
  </si>
  <si>
    <t>Costco Wholesale Corporation</t>
  </si>
  <si>
    <t>Sheldon Oil Company</t>
  </si>
  <si>
    <t>CityServiceValcon LLC</t>
  </si>
  <si>
    <t>HENDERSON FUEL COMPANY</t>
  </si>
  <si>
    <t>Shasta Siskiyou Transport</t>
  </si>
  <si>
    <t>Universal Propane of Grants Pass, Inc.</t>
  </si>
  <si>
    <t>Wilco Farm Stores</t>
  </si>
  <si>
    <t>AVFuel Corporation</t>
  </si>
  <si>
    <t>Owyhee Motor Sales, Inc.</t>
  </si>
  <si>
    <t>World Fuel Services Corporation</t>
  </si>
  <si>
    <t>PetroCard Inc.</t>
  </si>
  <si>
    <t>Franklin United Inc</t>
  </si>
  <si>
    <t>EPIC Aviation, LLC</t>
  </si>
  <si>
    <t>Hartland Fuel Products, LLC</t>
  </si>
  <si>
    <t>Mid Columbia Producers Inc</t>
  </si>
  <si>
    <t>Quality Petroleum Products, Inc.</t>
  </si>
  <si>
    <t>UPS Fuel Services, Inc.</t>
  </si>
  <si>
    <t>Pratum Co-Op</t>
  </si>
  <si>
    <t>Pounder Oil Service, Inc.</t>
  </si>
  <si>
    <t>Connell Oil, Inc.</t>
  </si>
  <si>
    <t>ARS Fresno LLC</t>
  </si>
  <si>
    <t>Coleman Oil Company</t>
  </si>
  <si>
    <t>MORROW COUNTY GRAIN GROWERS, INC.</t>
  </si>
  <si>
    <t>WSCO PETROLEUM</t>
  </si>
  <si>
    <t>CONRAD &amp; BISCHOFF, INC.</t>
  </si>
  <si>
    <t>HICKSGAS, LLC</t>
  </si>
  <si>
    <t>Truax Corporation</t>
  </si>
  <si>
    <t>Maverik Inc.</t>
  </si>
  <si>
    <t>PetroGas, Inc.</t>
  </si>
  <si>
    <t>Marc Nelson Oil Products, Inc.</t>
  </si>
  <si>
    <t>Tyree Oil, Inc.</t>
  </si>
  <si>
    <t>AH Schade, Inc.</t>
  </si>
  <si>
    <t>CHS INC. OF MINNESOTA</t>
  </si>
  <si>
    <t>Jubitz Corporation</t>
  </si>
  <si>
    <t>Farmers Supply Cooperative</t>
  </si>
  <si>
    <t>SUBURBAN PROPANE, L.P.</t>
  </si>
  <si>
    <t>ELBOW RIVER MARKETING LTD., A CORPORATION OF CANADA</t>
  </si>
  <si>
    <t>COLVIN OIL I, LLC</t>
  </si>
  <si>
    <t>Musket Corporation</t>
  </si>
  <si>
    <t>Heller &amp; Sons Dist Inc</t>
  </si>
  <si>
    <t>Powell-Christensen Inc</t>
  </si>
  <si>
    <t>Wilson Oil dba Wilcox &amp; Flegel</t>
  </si>
  <si>
    <t>Kiva Energy, Inc.</t>
  </si>
  <si>
    <t>EASTERN AVIATION FUELS, INC.</t>
  </si>
  <si>
    <t>Devin Oil Co., Inc.</t>
  </si>
  <si>
    <t>A &amp; B Enterprises, Inc.</t>
  </si>
  <si>
    <t>SeQuential-Pacific Biodiesel, LLC</t>
  </si>
  <si>
    <t>Carson Oil Company, Inc.</t>
  </si>
  <si>
    <t>Amerigas Propane, Inc.</t>
  </si>
  <si>
    <t>Apex Oil Company, Inc.</t>
  </si>
  <si>
    <t>Valero Marketing and Supply Co.</t>
  </si>
  <si>
    <t>ED STAUB AND SONS PETROLEUM, INC.</t>
  </si>
  <si>
    <t>Plains Midstream Canada ULC</t>
  </si>
  <si>
    <t>Hattenhauer Distributing Company</t>
  </si>
  <si>
    <t>Byrnes Oil Company, Inc.</t>
  </si>
  <si>
    <t>MIECO Inc.</t>
  </si>
  <si>
    <t>McCall Oil &amp; Chemical Corp</t>
  </si>
  <si>
    <t>Vitol Inc</t>
  </si>
  <si>
    <t>Space Age Fuel Inc.</t>
  </si>
  <si>
    <t>Chevron USA Inc.</t>
  </si>
  <si>
    <t>Tesoro Refining and Marketing Company LLC</t>
  </si>
  <si>
    <t>Phillips 66 Company</t>
  </si>
  <si>
    <t>BP West Coast Products LLC</t>
  </si>
  <si>
    <t>Don Small &amp; Sons Oil Distriution Company</t>
  </si>
  <si>
    <t>Fred Meyer Stores Inc., dba FM Fuel Stop</t>
  </si>
  <si>
    <t>Idemitsu Apollo Corporation</t>
  </si>
  <si>
    <t>Sunwest Energy Corp.</t>
  </si>
  <si>
    <t>Kelso-Beaver Pipeline</t>
  </si>
  <si>
    <t>NW Pipeline GP / Williams Northwest Pipeline</t>
  </si>
  <si>
    <t>Avista</t>
  </si>
  <si>
    <t>Cascade</t>
  </si>
  <si>
    <t>NESTE US, INC.</t>
  </si>
  <si>
    <t>Threshold2: 100,000 MT CO2e</t>
  </si>
  <si>
    <t>Threshold3: 50,000 MT CO2e</t>
  </si>
  <si>
    <t>Threshold4: 25,000 MT CO2e</t>
  </si>
  <si>
    <t>Total for all covered fuel suppliers (Threshold1)</t>
  </si>
  <si>
    <t>Total for all covered fuel suppliers (Threshold2)</t>
  </si>
  <si>
    <t>Total for all covered fuel suppliers (Threshold3)</t>
  </si>
  <si>
    <t>Total for all covered fuel suppliers (Threshold4)</t>
  </si>
  <si>
    <t>year over year percent change</t>
  </si>
  <si>
    <t>year over year percent change (same regardless of base cap)</t>
  </si>
  <si>
    <t>Note: the year over year percent change is the same regardless of base cap since the 2035 and 2050 reduction targets are the same</t>
  </si>
  <si>
    <t>Diff. between base caps for threshold 1&amp;2 &gt;&gt;</t>
  </si>
  <si>
    <t>Diff. between base caps for threshold 2&amp;3 &gt;&gt;</t>
  </si>
  <si>
    <t>Diff. between base caps for threshold 3&amp;4 &gt;&gt;</t>
  </si>
  <si>
    <t>Adjustments for threshold change years</t>
  </si>
  <si>
    <t>Carson owns Campo &amp; Poole, PC Energy</t>
  </si>
  <si>
    <t>Related Entities</t>
  </si>
  <si>
    <t>Campo &amp; Poole and PC Energy</t>
  </si>
  <si>
    <t>Equilon Enterprises (Shell Oil Products)</t>
  </si>
  <si>
    <t>Thresholds</t>
  </si>
  <si>
    <t>Compliance Period 1</t>
  </si>
  <si>
    <t>Compliance Period 2</t>
  </si>
  <si>
    <t>Compliance Period 3</t>
  </si>
  <si>
    <t>Compliance Period 4</t>
  </si>
  <si>
    <t>Adjustments for CPP</t>
  </si>
  <si>
    <t>--- Can use Option 1: Cascade reports estimated emissions from combustion associated with all fuel delivered to large end-users. All fuel delivered to Hermiston is known to be combusted so can use Cascade's reported data to make the adjustment to Cascade's obligated emissions.</t>
  </si>
  <si>
    <r>
      <rPr>
        <b/>
        <sz val="8"/>
        <color theme="1"/>
        <rFont val="Arial"/>
        <family val="2"/>
      </rPr>
      <t>Cascade:</t>
    </r>
    <r>
      <rPr>
        <sz val="8"/>
        <color theme="1"/>
        <rFont val="Arial"/>
        <family val="2"/>
      </rPr>
      <t xml:space="preserve"> Need to adjust Cascade's obligated emissions downward to account for CPP exemption of deliveries to electric generating facilities (i.e. Hermiston)</t>
    </r>
  </si>
  <si>
    <r>
      <rPr>
        <b/>
        <sz val="8"/>
        <color theme="1"/>
        <rFont val="Arial"/>
        <family val="2"/>
      </rPr>
      <t>NW Natural:</t>
    </r>
    <r>
      <rPr>
        <sz val="8"/>
        <color theme="1"/>
        <rFont val="Arial"/>
        <family val="2"/>
      </rPr>
      <t xml:space="preserve"> Need to adjust NW Natural's obligated emissions downward to account for CPP exemption of fuel delivered that is known to not be combusted (i.e. some fuel delivered to Dyno Nobel)</t>
    </r>
  </si>
  <si>
    <t>Metric Tons CO2e/MMBtu:</t>
  </si>
  <si>
    <r>
      <rPr>
        <b/>
        <u/>
        <sz val="8"/>
        <color theme="1"/>
        <rFont val="Arial"/>
        <family val="2"/>
      </rPr>
      <t>Option 2:</t>
    </r>
    <r>
      <rPr>
        <sz val="8"/>
        <color theme="1"/>
        <rFont val="Arial"/>
        <family val="2"/>
      </rPr>
      <t xml:space="preserve"> If some of the fuel delivered to an exempt end-use is known to NOT be combusted, need to rely on the more detailed end-user emissions data reported by the permitted facility. Will then take the volume of combusted natural gas reported by the facility and apply the utlity emissions caclulation methodology to that volume to determine the emissions that should be removed from the utility's obligation.</t>
    </r>
  </si>
  <si>
    <r>
      <rPr>
        <b/>
        <u/>
        <sz val="8"/>
        <color theme="1"/>
        <rFont val="Arial"/>
        <family val="2"/>
      </rPr>
      <t>Option 1:</t>
    </r>
    <r>
      <rPr>
        <sz val="8"/>
        <color theme="1"/>
        <rFont val="Arial"/>
        <family val="2"/>
      </rPr>
      <t xml:space="preserve"> If all the fuel delivered to an exempt end-use is known to be combusted, can rely on the end-user emissions data reported directly by the utility to determine the emissions that should be removed from the utility's obligation.</t>
    </r>
  </si>
  <si>
    <t>--- Need to use Option 2: NW Natural reports estimated emissions from combustion associated with all fuel delivered to large end-users. Not all fuel delivered to Dyno Nobel is combusted so need to use Dyno Nobel's reported data to make the adjustment to NW Natural's obligated emissions. Utility's emissions estimation methodology is applied to the natural gas fuel volume known to be for combustion and that was reported by the facility.</t>
  </si>
  <si>
    <t>Local Distribution Companies covered emissions</t>
  </si>
  <si>
    <t>Share of Avg. Total at Threshold1</t>
  </si>
  <si>
    <t>Average
2017-2019</t>
  </si>
  <si>
    <t>&lt;&lt; Pulls from 'NG' tab</t>
  </si>
  <si>
    <t>Fuel Suppliers (accounting for known related entities) with covered emissions above each threshold in each year</t>
  </si>
  <si>
    <t>Threshold1 (1st Compliance Period): 200,000 MT CO2e</t>
  </si>
  <si>
    <t>Threshold2 (2nd Compliance Period): 100,000 MT CO2e</t>
  </si>
  <si>
    <t>Threshold3 (3rd Compliance Period): 50,000 MT CO2e</t>
  </si>
  <si>
    <t>Threshold4 (4th Compliance Period and thereafter): 25,000 MT CO2e</t>
  </si>
  <si>
    <t>2022 Base Cap = Average 2017-2019 &gt;&gt;</t>
  </si>
  <si>
    <t>Calculation for proposed OAR 340-271-9000 Table 2:
Oregon Climate Protection Program Caps</t>
  </si>
  <si>
    <t>Calculation for proposed OAR 340-271-9000 Table 4:
Compliance instrument distribution to covered fuel suppliers that are local distribution companies</t>
  </si>
  <si>
    <t>Climate Protection Program Annual Caps</t>
  </si>
  <si>
    <t>DEQ Greenhouse Gas Emissions Calculations
to supplement rulemaking GHGCR2021
Metric tons of carbon dioxide equivalent (MT CO2e)</t>
  </si>
  <si>
    <t>Data source: GHG emissions reported to DEQ's GHG Reporting Program. The emissions shown include the subset of reported emissions that are defined in the Climate Protection Program as "covered emissions."</t>
  </si>
  <si>
    <t xml:space="preserve">Climate Protection Program Program Annual Caps </t>
  </si>
  <si>
    <t>Annual Caps - not rounded (see row 4 for rounded finals)</t>
  </si>
  <si>
    <t>Local Distribution Companies: Compliance Instruments for Distribution</t>
  </si>
  <si>
    <t>Formula is non-combustion Mscf*Utility HHV*emissions factor</t>
  </si>
  <si>
    <t>Facility NG Use for Non-Combustion processes (Ammonia Production) (Mscf)</t>
  </si>
  <si>
    <t>Utility HHV for emissions calc</t>
  </si>
  <si>
    <t>Using Utility combustion calc methodology because volume is known to NOT be combusted and need to remove from utility oblication in CPP</t>
  </si>
  <si>
    <t>GHG RP data</t>
  </si>
  <si>
    <t>Gas Delivered by: NW Natural</t>
  </si>
  <si>
    <t>Gas Delivered by: Cascade</t>
  </si>
  <si>
    <t>Dyno Nobel INC (Source ID 05-2042)</t>
  </si>
  <si>
    <t>Hermiston Generating Company (Source ID 30-0113)</t>
  </si>
  <si>
    <t>for NW Natural adjustment in CPP</t>
  </si>
  <si>
    <t>for Cascade adjustment in CPP</t>
  </si>
  <si>
    <t>&lt;&lt; Used in Cap analysis</t>
  </si>
  <si>
    <t>percent change from 2022 base cap</t>
  </si>
  <si>
    <t>percent change from hypothetical 2022 base cap at lowest Threshold4</t>
  </si>
  <si>
    <t>www.oregon.gov/deq/Regulations/rulemaking/Pages/rghgcr2021.aspx</t>
  </si>
  <si>
    <t>Methodology:</t>
  </si>
  <si>
    <t>Exclusions for natural gas used at electric generating facility (Fuel is known to be combusted; using data reported to GHG RP by NG Supplier)</t>
  </si>
  <si>
    <t>Exclusions for natural gas not used for combustion (Fuel is known to not be combusted; using some data reported to GHG RP by Permitted Facility)</t>
  </si>
  <si>
    <t>DEQ Natural Gas Emissions MTCO2e</t>
  </si>
  <si>
    <t>Assuming natural gas was combusted at this excluded use; utility's reported emissions i.e. compliance obligation will be adjusted downward for these emissions</t>
  </si>
  <si>
    <t>Natural gas combusted at a large electric generating facility; utility's reported emissions i.e. compliance obligation will be adjusted downward for these emissions</t>
  </si>
  <si>
    <t>Covered Emissions in CPP: Deliveries (-) Exemptions in OAR 340-271-0110(4)</t>
  </si>
  <si>
    <t>DEQ non-natural gas fuel supplier emissions (MT CO2e)</t>
  </si>
  <si>
    <t>Covered Emissions in CPP: OAR 340-271-0110(3)</t>
  </si>
  <si>
    <t>Highlight = multiple related entity emissions summed to determine applicability</t>
  </si>
  <si>
    <t>Hypothetical caps for at different thresholds for 2022</t>
  </si>
  <si>
    <t>Methodology: Adjustments through 2035 based on above section. After 2035, caps are on a trajectory to meet original target reduction by 2050 from what would have been the 2022 base cap for all covered fuel suppliers at the 25,000 MT threshold (Threshold4).</t>
  </si>
  <si>
    <t xml:space="preserve">Methodology: Distribution to each local distribution company based on percent share of base cap and trajectory at Threshold 1. Trajectories assume original reductions from base cap by 2035 and 2050. </t>
  </si>
  <si>
    <t>Methodology: Adjustments for threshold change years (2025, 2028, 2031) adds the average 2017-2019 emissions for the corresponding threshold change to the cap for that first year. In the years after but before the next change, the trajectory continues on to achieve the hypothetical 2035 target for the new threshold level.</t>
  </si>
  <si>
    <t>Methodology: 2022 base cap informed by the 2017-2019 average of covered emissions. Trajectories for different base caps at different thresholds all assume 50% reduction from base cap by 2035 and 90% reduction by 2050.</t>
  </si>
  <si>
    <r>
      <t xml:space="preserve">State of Oregon Department of Environmental Quality
</t>
    </r>
    <r>
      <rPr>
        <b/>
        <sz val="12"/>
        <color theme="1"/>
        <rFont val="Arial"/>
        <family val="2"/>
      </rPr>
      <t>Attachment E to Staff Report
GHGCR2021 Rulemaking</t>
    </r>
  </si>
  <si>
    <t>This document contains calculations for the proposed Climate Protection Program caps and compliance instruments for distribution to local distribution companies to supplement the EQC Staff Report on the Greenhouse Gas Emissions Program 2021 Rulemaking (short name GHGCR2021). This is provided based on information available to DEQ at the time the rules were recommended for EQC adoption and is not final unless EQC adopts the proposal.
This workbook is locked for editing.
Visit the rulemaking webpage for more information:</t>
  </si>
  <si>
    <t>&lt;&lt; Pulls from 'Non-NG'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</si>
</sst>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_(* #,##0_);_(* \(#,##0\);_(* &quot;-&quot;??_);_(@_)"/>
    <numFmt numFmtId="166" formatCode="#,##0.0"/>
    <numFmt numFmtId="167" formatCode="0.0"/>
    <numFmt numFmtId="168" formatCode="0.0000000"/>
    <numFmt numFmtId="169" formatCode="_(* #,##0.000_);_(* \(#,##0.000\);_(* &quot;-&quot;??_);_(@_)"/>
  </numFmts>
  <fonts count="31" x14ac:knownFonts="1">
    <font>
      <sz val="10"/>
      <color theme="1"/>
      <name val="Arial"/>
      <family val="2"/>
    </font>
    <font>
      <sz val="10"/>
      <color theme="1"/>
      <name val="Arial"/>
      <family val="2"/>
    </font>
    <font>
      <sz val="11"/>
      <color theme="1"/>
      <name val="Calibri"/>
      <family val="2"/>
      <scheme val="minor"/>
    </font>
    <font>
      <sz val="8"/>
      <name val="Arial"/>
      <family val="2"/>
    </font>
    <font>
      <b/>
      <sz val="8"/>
      <name val="Arial"/>
      <family val="2"/>
    </font>
    <font>
      <sz val="10"/>
      <name val="Arial"/>
      <family val="2"/>
    </font>
    <font>
      <b/>
      <sz val="8"/>
      <color theme="1"/>
      <name val="Arial"/>
      <family val="2"/>
    </font>
    <font>
      <sz val="8"/>
      <color theme="1"/>
      <name val="Arial"/>
      <family val="2"/>
    </font>
    <font>
      <b/>
      <sz val="12"/>
      <color theme="4"/>
      <name val="Calibri"/>
      <family val="2"/>
      <scheme val="minor"/>
    </font>
    <font>
      <b/>
      <sz val="9"/>
      <color theme="1"/>
      <name val="Calibri"/>
      <family val="2"/>
      <scheme val="minor"/>
    </font>
    <font>
      <sz val="9"/>
      <color theme="1"/>
      <name val="Arial"/>
      <family val="2"/>
    </font>
    <font>
      <b/>
      <sz val="9"/>
      <color theme="1"/>
      <name val="Arial"/>
      <family val="2"/>
    </font>
    <font>
      <sz val="9"/>
      <color theme="0" tint="-0.499984740745262"/>
      <name val="Arial"/>
      <family val="2"/>
    </font>
    <font>
      <sz val="9"/>
      <name val="Arial"/>
      <family val="2"/>
    </font>
    <font>
      <b/>
      <sz val="9"/>
      <name val="Arial"/>
      <family val="2"/>
    </font>
    <font>
      <sz val="8"/>
      <color theme="5" tint="-0.249977111117893"/>
      <name val="Arial"/>
      <family val="2"/>
    </font>
    <font>
      <b/>
      <sz val="10"/>
      <color theme="1"/>
      <name val="Arial"/>
      <family val="2"/>
    </font>
    <font>
      <sz val="9"/>
      <color rgb="FFC00000"/>
      <name val="Arial"/>
      <family val="2"/>
    </font>
    <font>
      <b/>
      <u/>
      <sz val="8"/>
      <color theme="1"/>
      <name val="Arial"/>
      <family val="2"/>
    </font>
    <font>
      <sz val="8"/>
      <color theme="0"/>
      <name val="Arial"/>
      <family val="2"/>
    </font>
    <font>
      <b/>
      <sz val="12"/>
      <color theme="1"/>
      <name val="Arial"/>
      <family val="2"/>
    </font>
    <font>
      <sz val="9"/>
      <color theme="0" tint="-0.34998626667073579"/>
      <name val="Arial"/>
      <family val="2"/>
    </font>
    <font>
      <b/>
      <sz val="9"/>
      <color rgb="FFC00000"/>
      <name val="Arial"/>
      <family val="2"/>
    </font>
    <font>
      <b/>
      <sz val="9"/>
      <color theme="4" tint="-0.249977111117893"/>
      <name val="Arial"/>
      <family val="2"/>
    </font>
    <font>
      <sz val="9"/>
      <color theme="4" tint="-0.249977111117893"/>
      <name val="Arial"/>
      <family val="2"/>
    </font>
    <font>
      <sz val="9"/>
      <color theme="5" tint="-0.249977111117893"/>
      <name val="Arial"/>
      <family val="2"/>
    </font>
    <font>
      <sz val="9"/>
      <color theme="4"/>
      <name val="Arial"/>
      <family val="2"/>
    </font>
    <font>
      <sz val="9"/>
      <color theme="4" tint="-0.499984740745262"/>
      <name val="Arial"/>
      <family val="2"/>
    </font>
    <font>
      <b/>
      <sz val="16"/>
      <color theme="1"/>
      <name val="Arial"/>
      <family val="2"/>
    </font>
    <font>
      <u/>
      <sz val="10"/>
      <color theme="10"/>
      <name val="Arial"/>
      <family val="2"/>
    </font>
    <font>
      <sz val="9"/>
      <color rgb="FFFF0000"/>
      <name val="Arial"/>
      <family val="2"/>
    </font>
  </fonts>
  <fills count="17">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9999"/>
        <bgColor indexed="64"/>
      </patternFill>
    </fill>
    <fill>
      <patternFill patternType="solid">
        <fgColor theme="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CCFF"/>
        <bgColor indexed="64"/>
      </patternFill>
    </fill>
    <fill>
      <patternFill patternType="solid">
        <fgColor theme="4" tint="-0.499984740745262"/>
        <bgColor indexed="64"/>
      </patternFill>
    </fill>
    <fill>
      <patternFill patternType="solid">
        <fgColor theme="7"/>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top/>
      <bottom style="thick">
        <color theme="4"/>
      </bottom>
      <diagonal/>
    </border>
    <border>
      <left/>
      <right/>
      <top/>
      <bottom style="thin">
        <color theme="0" tint="-0.249977111117893"/>
      </bottom>
      <diagonal/>
    </border>
    <border>
      <left style="thick">
        <color theme="0"/>
      </left>
      <right style="thick">
        <color theme="0"/>
      </right>
      <top/>
      <bottom style="thin">
        <color theme="0" tint="-0.2499465926084170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8" fillId="0" borderId="0" applyNumberFormat="0" applyProtection="0">
      <alignment horizontal="left"/>
    </xf>
    <xf numFmtId="0" fontId="9" fillId="0" borderId="6" applyNumberFormat="0" applyProtection="0">
      <alignment wrapText="1"/>
    </xf>
    <xf numFmtId="0" fontId="9" fillId="0" borderId="7" applyNumberFormat="0" applyProtection="0">
      <alignment wrapText="1"/>
    </xf>
    <xf numFmtId="0" fontId="9" fillId="0" borderId="8" applyNumberFormat="0" applyProtection="0">
      <alignment horizontal="left" wrapText="1"/>
    </xf>
    <xf numFmtId="43" fontId="3" fillId="0" borderId="0" applyFon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cellStyleXfs>
  <cellXfs count="162">
    <xf numFmtId="0" fontId="0" fillId="0" borderId="0" xfId="0"/>
    <xf numFmtId="0" fontId="6" fillId="0" borderId="0" xfId="3" applyFont="1"/>
    <xf numFmtId="0" fontId="7" fillId="0" borderId="0" xfId="3" applyFont="1"/>
    <xf numFmtId="0" fontId="7" fillId="2" borderId="0" xfId="3" applyFont="1" applyFill="1"/>
    <xf numFmtId="0" fontId="6" fillId="2" borderId="0" xfId="3" applyFont="1" applyFill="1" applyAlignment="1">
      <alignment horizontal="center"/>
    </xf>
    <xf numFmtId="165" fontId="7" fillId="0" borderId="0" xfId="3" applyNumberFormat="1" applyFont="1" applyBorder="1"/>
    <xf numFmtId="165" fontId="6" fillId="0" borderId="4" xfId="3" applyNumberFormat="1" applyFont="1" applyBorder="1"/>
    <xf numFmtId="0" fontId="7" fillId="0" borderId="0" xfId="0" applyFont="1"/>
    <xf numFmtId="0" fontId="7" fillId="0" borderId="0" xfId="3" applyFont="1" applyBorder="1"/>
    <xf numFmtId="3" fontId="7" fillId="0" borderId="0" xfId="0" applyNumberFormat="1" applyFont="1"/>
    <xf numFmtId="0" fontId="6" fillId="0" borderId="0" xfId="0" applyFont="1"/>
    <xf numFmtId="0" fontId="6" fillId="2" borderId="4" xfId="3" applyFont="1" applyFill="1" applyBorder="1" applyAlignment="1">
      <alignment horizontal="center"/>
    </xf>
    <xf numFmtId="0" fontId="7" fillId="0" borderId="1" xfId="3" applyFont="1" applyBorder="1" applyAlignment="1"/>
    <xf numFmtId="0" fontId="7" fillId="0" borderId="2" xfId="3" applyFont="1" applyBorder="1" applyAlignment="1"/>
    <xf numFmtId="0" fontId="7" fillId="0" borderId="5" xfId="3" applyFont="1" applyBorder="1" applyAlignment="1"/>
    <xf numFmtId="0" fontId="7" fillId="0" borderId="0" xfId="3" applyFont="1" applyBorder="1" applyAlignment="1"/>
    <xf numFmtId="0" fontId="7" fillId="0" borderId="4" xfId="3" applyFont="1" applyBorder="1" applyAlignment="1"/>
    <xf numFmtId="0" fontId="6" fillId="0" borderId="3" xfId="3" applyFont="1" applyBorder="1" applyAlignment="1"/>
    <xf numFmtId="0" fontId="7" fillId="0" borderId="0" xfId="0" applyFont="1" applyAlignment="1">
      <alignment horizontal="center"/>
    </xf>
    <xf numFmtId="0" fontId="7" fillId="0" borderId="0" xfId="0" applyFont="1" applyFill="1"/>
    <xf numFmtId="0" fontId="7" fillId="7" borderId="0" xfId="0" applyFont="1" applyFill="1"/>
    <xf numFmtId="0" fontId="6" fillId="0" borderId="4" xfId="3" applyFont="1" applyBorder="1" applyAlignment="1"/>
    <xf numFmtId="165" fontId="7" fillId="0" borderId="0" xfId="0" applyNumberFormat="1" applyFont="1"/>
    <xf numFmtId="4" fontId="7" fillId="0" borderId="0" xfId="3" applyNumberFormat="1" applyFont="1"/>
    <xf numFmtId="0" fontId="7" fillId="0" borderId="0" xfId="3" applyFont="1" applyFill="1" applyBorder="1"/>
    <xf numFmtId="0" fontId="6" fillId="7" borderId="0" xfId="0" applyFont="1" applyFill="1"/>
    <xf numFmtId="0" fontId="6" fillId="0" borderId="0" xfId="0" applyFont="1" applyFill="1"/>
    <xf numFmtId="0" fontId="6" fillId="0" borderId="0" xfId="0" quotePrefix="1" applyFont="1"/>
    <xf numFmtId="0" fontId="11" fillId="0" borderId="0" xfId="3" applyFont="1" applyFill="1"/>
    <xf numFmtId="0" fontId="7" fillId="0" borderId="0" xfId="0" quotePrefix="1" applyFont="1"/>
    <xf numFmtId="165" fontId="15" fillId="0" borderId="0" xfId="3" applyNumberFormat="1" applyFont="1" applyBorder="1"/>
    <xf numFmtId="164" fontId="7" fillId="0" borderId="0" xfId="2" applyNumberFormat="1" applyFont="1"/>
    <xf numFmtId="0" fontId="6" fillId="6" borderId="0" xfId="0" applyFont="1" applyFill="1" applyAlignment="1">
      <alignment horizontal="center"/>
    </xf>
    <xf numFmtId="166" fontId="7" fillId="0" borderId="0" xfId="3" applyNumberFormat="1" applyFont="1"/>
    <xf numFmtId="166" fontId="7" fillId="0" borderId="0" xfId="3" applyNumberFormat="1" applyFont="1" applyFill="1"/>
    <xf numFmtId="167" fontId="7" fillId="0" borderId="0" xfId="3" applyNumberFormat="1" applyFont="1"/>
    <xf numFmtId="0" fontId="7" fillId="3" borderId="0" xfId="0" applyFont="1" applyFill="1"/>
    <xf numFmtId="3" fontId="7" fillId="0" borderId="0" xfId="3" applyNumberFormat="1" applyFont="1"/>
    <xf numFmtId="0" fontId="7" fillId="0" borderId="0" xfId="3" applyFont="1" applyFill="1"/>
    <xf numFmtId="0" fontId="7" fillId="0" borderId="0" xfId="0" applyFont="1" applyAlignment="1">
      <alignment horizontal="left" wrapText="1"/>
    </xf>
    <xf numFmtId="0" fontId="4" fillId="0" borderId="0" xfId="0" applyFont="1" applyFill="1"/>
    <xf numFmtId="0" fontId="6" fillId="7" borderId="10" xfId="0" applyFont="1" applyFill="1" applyBorder="1" applyAlignment="1">
      <alignment horizontal="center" wrapText="1"/>
    </xf>
    <xf numFmtId="3" fontId="3" fillId="11" borderId="9" xfId="0" applyNumberFormat="1" applyFont="1" applyFill="1" applyBorder="1" applyAlignment="1">
      <alignment horizontal="center"/>
    </xf>
    <xf numFmtId="3" fontId="3" fillId="12" borderId="9" xfId="0" applyNumberFormat="1" applyFont="1" applyFill="1" applyBorder="1" applyAlignment="1">
      <alignment horizontal="center"/>
    </xf>
    <xf numFmtId="3" fontId="3" fillId="10" borderId="9" xfId="0" applyNumberFormat="1" applyFont="1" applyFill="1" applyBorder="1" applyAlignment="1">
      <alignment horizontal="center"/>
    </xf>
    <xf numFmtId="3" fontId="3" fillId="9" borderId="9" xfId="0" applyNumberFormat="1" applyFont="1" applyFill="1" applyBorder="1" applyAlignment="1">
      <alignment horizontal="center"/>
    </xf>
    <xf numFmtId="0" fontId="7" fillId="0" borderId="0" xfId="0" quotePrefix="1" applyFont="1" applyFill="1"/>
    <xf numFmtId="165" fontId="7" fillId="0" borderId="0" xfId="3" applyNumberFormat="1" applyFont="1" applyFill="1" applyBorder="1"/>
    <xf numFmtId="0" fontId="19" fillId="15" borderId="0" xfId="0" applyFont="1" applyFill="1"/>
    <xf numFmtId="165" fontId="19" fillId="15" borderId="0" xfId="3" applyNumberFormat="1" applyFont="1" applyFill="1" applyBorder="1"/>
    <xf numFmtId="0" fontId="19" fillId="15" borderId="0" xfId="0" quotePrefix="1" applyFont="1" applyFill="1"/>
    <xf numFmtId="0" fontId="7" fillId="16" borderId="0" xfId="0" applyFont="1" applyFill="1"/>
    <xf numFmtId="0" fontId="19" fillId="0" borderId="0" xfId="0" applyFont="1" applyFill="1"/>
    <xf numFmtId="165" fontId="19" fillId="0" borderId="0" xfId="3" applyNumberFormat="1" applyFont="1" applyFill="1" applyBorder="1"/>
    <xf numFmtId="0" fontId="19" fillId="0" borderId="0" xfId="0" quotePrefix="1" applyFont="1" applyFill="1"/>
    <xf numFmtId="168" fontId="7" fillId="16" borderId="0" xfId="0" applyNumberFormat="1" applyFont="1" applyFill="1" applyAlignment="1">
      <alignment horizontal="center"/>
    </xf>
    <xf numFmtId="165" fontId="6" fillId="7" borderId="0" xfId="3" applyNumberFormat="1" applyFont="1" applyFill="1" applyBorder="1"/>
    <xf numFmtId="0" fontId="20" fillId="0" borderId="0" xfId="3" applyFont="1" applyAlignment="1">
      <alignment wrapText="1"/>
    </xf>
    <xf numFmtId="0" fontId="20" fillId="7" borderId="0" xfId="3" applyFont="1" applyFill="1" applyAlignment="1">
      <alignment wrapText="1"/>
    </xf>
    <xf numFmtId="0" fontId="7" fillId="7" borderId="0" xfId="3" applyFont="1" applyFill="1"/>
    <xf numFmtId="3" fontId="7" fillId="7" borderId="0" xfId="3" applyNumberFormat="1" applyFont="1" applyFill="1"/>
    <xf numFmtId="0" fontId="10" fillId="0" borderId="0" xfId="3" applyFont="1" applyAlignment="1">
      <alignment horizontal="left" indent="1"/>
    </xf>
    <xf numFmtId="166" fontId="10" fillId="0" borderId="0" xfId="3" applyNumberFormat="1" applyFont="1"/>
    <xf numFmtId="3" fontId="10" fillId="0" borderId="0" xfId="3" applyNumberFormat="1" applyFont="1"/>
    <xf numFmtId="0" fontId="10" fillId="0" borderId="0" xfId="3" applyFont="1"/>
    <xf numFmtId="0" fontId="11" fillId="4" borderId="0" xfId="3" applyFont="1" applyFill="1"/>
    <xf numFmtId="166" fontId="10" fillId="4" borderId="0" xfId="3" applyNumberFormat="1" applyFont="1" applyFill="1"/>
    <xf numFmtId="166" fontId="10" fillId="4" borderId="0" xfId="3" applyNumberFormat="1" applyFont="1" applyFill="1" applyAlignment="1">
      <alignment horizontal="center"/>
    </xf>
    <xf numFmtId="166" fontId="10" fillId="0" borderId="0" xfId="3" applyNumberFormat="1" applyFont="1" applyFill="1"/>
    <xf numFmtId="166" fontId="11" fillId="0" borderId="0" xfId="3" applyNumberFormat="1" applyFont="1" applyFill="1" applyAlignment="1">
      <alignment horizontal="center" vertical="center" wrapText="1"/>
    </xf>
    <xf numFmtId="0" fontId="11" fillId="0" borderId="0" xfId="3" applyFont="1" applyAlignment="1">
      <alignment wrapText="1"/>
    </xf>
    <xf numFmtId="3" fontId="14" fillId="0" borderId="0" xfId="3" applyNumberFormat="1" applyFont="1" applyFill="1"/>
    <xf numFmtId="166" fontId="21" fillId="0" borderId="0" xfId="3" applyNumberFormat="1" applyFont="1" applyFill="1" applyAlignment="1">
      <alignment horizontal="center"/>
    </xf>
    <xf numFmtId="166" fontId="21" fillId="0" borderId="0" xfId="3" applyNumberFormat="1" applyFont="1" applyFill="1"/>
    <xf numFmtId="166" fontId="12" fillId="0" borderId="0" xfId="3" applyNumberFormat="1" applyFont="1"/>
    <xf numFmtId="166" fontId="13" fillId="0" borderId="0" xfId="3" applyNumberFormat="1" applyFont="1"/>
    <xf numFmtId="3" fontId="10" fillId="0" borderId="0" xfId="3" applyNumberFormat="1" applyFont="1" applyAlignment="1">
      <alignment horizontal="center"/>
    </xf>
    <xf numFmtId="3" fontId="10" fillId="0" borderId="0" xfId="3" applyNumberFormat="1" applyFont="1" applyFill="1" applyAlignment="1">
      <alignment horizontal="center"/>
    </xf>
    <xf numFmtId="166" fontId="13" fillId="0" borderId="0" xfId="3" applyNumberFormat="1" applyFont="1" applyFill="1"/>
    <xf numFmtId="0" fontId="11" fillId="0" borderId="0" xfId="3" applyFont="1"/>
    <xf numFmtId="3" fontId="11" fillId="0" borderId="0" xfId="3" applyNumberFormat="1" applyFont="1"/>
    <xf numFmtId="166" fontId="22" fillId="0" borderId="0" xfId="3" applyNumberFormat="1" applyFont="1" applyFill="1"/>
    <xf numFmtId="166" fontId="22" fillId="0" borderId="0" xfId="3" applyNumberFormat="1" applyFont="1"/>
    <xf numFmtId="166" fontId="10" fillId="0" borderId="0" xfId="3" applyNumberFormat="1" applyFont="1" applyAlignment="1">
      <alignment horizontal="right"/>
    </xf>
    <xf numFmtId="3" fontId="14" fillId="5" borderId="0" xfId="3" applyNumberFormat="1" applyFont="1" applyFill="1"/>
    <xf numFmtId="3" fontId="10" fillId="5" borderId="0" xfId="3" applyNumberFormat="1" applyFont="1" applyFill="1"/>
    <xf numFmtId="3" fontId="24" fillId="0" borderId="0" xfId="3" applyNumberFormat="1" applyFont="1"/>
    <xf numFmtId="0" fontId="10" fillId="0" borderId="0" xfId="3" applyFont="1" applyAlignment="1">
      <alignment horizontal="right"/>
    </xf>
    <xf numFmtId="3" fontId="14" fillId="0" borderId="0" xfId="3" applyNumberFormat="1" applyFont="1"/>
    <xf numFmtId="3" fontId="10" fillId="0" borderId="0" xfId="3" applyNumberFormat="1" applyFont="1" applyFill="1"/>
    <xf numFmtId="3" fontId="24" fillId="14" borderId="0" xfId="3" applyNumberFormat="1" applyFont="1" applyFill="1"/>
    <xf numFmtId="166" fontId="25" fillId="0" borderId="0" xfId="3" applyNumberFormat="1" applyFont="1"/>
    <xf numFmtId="164" fontId="10" fillId="0" borderId="0" xfId="2" applyNumberFormat="1" applyFont="1"/>
    <xf numFmtId="3" fontId="10" fillId="0" borderId="0" xfId="2" applyNumberFormat="1" applyFont="1"/>
    <xf numFmtId="3" fontId="10" fillId="7" borderId="9" xfId="2" applyNumberFormat="1" applyFont="1" applyFill="1" applyBorder="1" applyAlignment="1">
      <alignment horizontal="center"/>
    </xf>
    <xf numFmtId="166" fontId="21" fillId="0" borderId="0" xfId="3" applyNumberFormat="1" applyFont="1"/>
    <xf numFmtId="3" fontId="26" fillId="0" borderId="0" xfId="3" applyNumberFormat="1" applyFont="1"/>
    <xf numFmtId="3" fontId="27" fillId="13" borderId="0" xfId="3" applyNumberFormat="1" applyFont="1" applyFill="1"/>
    <xf numFmtId="3" fontId="13" fillId="13" borderId="0" xfId="3" applyNumberFormat="1" applyFont="1" applyFill="1"/>
    <xf numFmtId="3" fontId="13" fillId="0" borderId="0" xfId="3" applyNumberFormat="1" applyFont="1"/>
    <xf numFmtId="3" fontId="27" fillId="8" borderId="0" xfId="3" applyNumberFormat="1" applyFont="1" applyFill="1"/>
    <xf numFmtId="3" fontId="13" fillId="8" borderId="0" xfId="3" applyNumberFormat="1" applyFont="1" applyFill="1"/>
    <xf numFmtId="3" fontId="27" fillId="9" borderId="0" xfId="3" applyNumberFormat="1" applyFont="1" applyFill="1"/>
    <xf numFmtId="3" fontId="13" fillId="9" borderId="0" xfId="3" applyNumberFormat="1" applyFont="1" applyFill="1"/>
    <xf numFmtId="164" fontId="17" fillId="0" borderId="0" xfId="2" applyNumberFormat="1" applyFont="1" applyFill="1"/>
    <xf numFmtId="3" fontId="13" fillId="5" borderId="0" xfId="3" applyNumberFormat="1" applyFont="1" applyFill="1"/>
    <xf numFmtId="3" fontId="13" fillId="14" borderId="0" xfId="3" applyNumberFormat="1" applyFont="1" applyFill="1"/>
    <xf numFmtId="166" fontId="17" fillId="0" borderId="0" xfId="3" applyNumberFormat="1" applyFont="1" applyFill="1"/>
    <xf numFmtId="3" fontId="17" fillId="0" borderId="0" xfId="3" applyNumberFormat="1" applyFont="1" applyFill="1"/>
    <xf numFmtId="3" fontId="10" fillId="0" borderId="0" xfId="1" applyNumberFormat="1" applyFont="1"/>
    <xf numFmtId="166" fontId="13" fillId="0" borderId="0" xfId="3" applyNumberFormat="1" applyFont="1" applyFill="1" applyAlignment="1">
      <alignment horizontal="left"/>
    </xf>
    <xf numFmtId="9" fontId="13" fillId="0" borderId="0" xfId="2" applyFont="1" applyFill="1" applyAlignment="1">
      <alignment horizontal="left"/>
    </xf>
    <xf numFmtId="166" fontId="13" fillId="0" borderId="0" xfId="3" applyNumberFormat="1" applyFont="1" applyFill="1" applyAlignment="1">
      <alignment horizontal="left" vertical="center"/>
    </xf>
    <xf numFmtId="3" fontId="10" fillId="4" borderId="0" xfId="3" applyNumberFormat="1" applyFont="1" applyFill="1"/>
    <xf numFmtId="0" fontId="13" fillId="0" borderId="0" xfId="3" applyFont="1" applyAlignment="1">
      <alignment horizontal="left" indent="1"/>
    </xf>
    <xf numFmtId="0" fontId="10" fillId="4" borderId="0" xfId="3" applyFont="1" applyFill="1"/>
    <xf numFmtId="9" fontId="23" fillId="4" borderId="0" xfId="2" applyFont="1" applyFill="1"/>
    <xf numFmtId="167" fontId="10" fillId="4" borderId="0" xfId="3" applyNumberFormat="1" applyFont="1" applyFill="1"/>
    <xf numFmtId="3" fontId="10" fillId="4" borderId="0" xfId="2" applyNumberFormat="1" applyFont="1" applyFill="1"/>
    <xf numFmtId="164" fontId="10" fillId="4" borderId="0" xfId="2" applyNumberFormat="1" applyFont="1" applyFill="1"/>
    <xf numFmtId="164" fontId="17" fillId="4" borderId="0" xfId="2" applyNumberFormat="1" applyFont="1" applyFill="1"/>
    <xf numFmtId="0" fontId="14" fillId="0" borderId="0" xfId="3" applyFont="1" applyFill="1"/>
    <xf numFmtId="0" fontId="13" fillId="0" borderId="0" xfId="3" applyFont="1" applyFill="1" applyAlignment="1">
      <alignment horizontal="left" indent="1"/>
    </xf>
    <xf numFmtId="0" fontId="16" fillId="0" borderId="0" xfId="3" applyFont="1" applyFill="1" applyAlignment="1">
      <alignment wrapText="1"/>
    </xf>
    <xf numFmtId="0" fontId="1" fillId="0" borderId="0" xfId="3" applyFont="1" applyFill="1"/>
    <xf numFmtId="3" fontId="1" fillId="0" borderId="0" xfId="3" applyNumberFormat="1" applyFont="1" applyFill="1"/>
    <xf numFmtId="166" fontId="1" fillId="0" borderId="0" xfId="3" applyNumberFormat="1" applyFont="1" applyFill="1"/>
    <xf numFmtId="0" fontId="16" fillId="4" borderId="0" xfId="3" applyFont="1" applyFill="1" applyAlignment="1"/>
    <xf numFmtId="0" fontId="1" fillId="4" borderId="0" xfId="3" applyFont="1" applyFill="1" applyAlignment="1"/>
    <xf numFmtId="3" fontId="1" fillId="4" borderId="0" xfId="3" applyNumberFormat="1" applyFont="1" applyFill="1" applyAlignment="1"/>
    <xf numFmtId="169" fontId="7" fillId="0" borderId="0" xfId="3" applyNumberFormat="1" applyFont="1" applyBorder="1"/>
    <xf numFmtId="9" fontId="11" fillId="0" borderId="0" xfId="2" applyFont="1" applyFill="1" applyAlignment="1">
      <alignment horizontal="center"/>
    </xf>
    <xf numFmtId="0" fontId="6" fillId="3" borderId="0" xfId="0" applyFont="1" applyFill="1"/>
    <xf numFmtId="0" fontId="3" fillId="0" borderId="0" xfId="0" applyFont="1" applyFill="1"/>
    <xf numFmtId="165" fontId="3" fillId="0" borderId="0" xfId="3" applyNumberFormat="1" applyFont="1" applyFill="1" applyBorder="1"/>
    <xf numFmtId="0" fontId="3" fillId="0" borderId="0" xfId="0" quotePrefix="1" applyFont="1" applyFill="1"/>
    <xf numFmtId="0" fontId="6" fillId="0" borderId="0" xfId="3" applyFont="1" applyFill="1" applyBorder="1"/>
    <xf numFmtId="165" fontId="6" fillId="0" borderId="0" xfId="5" applyNumberFormat="1" applyFont="1" applyFill="1" applyBorder="1"/>
    <xf numFmtId="3" fontId="6" fillId="0" borderId="0" xfId="3" applyNumberFormat="1" applyFont="1" applyFill="1" applyBorder="1"/>
    <xf numFmtId="9" fontId="10" fillId="0" borderId="0" xfId="2" applyNumberFormat="1" applyFont="1"/>
    <xf numFmtId="0" fontId="28" fillId="0" borderId="0" xfId="0" applyFont="1" applyAlignment="1">
      <alignment wrapText="1"/>
    </xf>
    <xf numFmtId="0" fontId="0" fillId="0" borderId="0" xfId="0" applyAlignment="1">
      <alignment wrapText="1"/>
    </xf>
    <xf numFmtId="0" fontId="29" fillId="0" borderId="0" xfId="29"/>
    <xf numFmtId="0" fontId="6" fillId="7" borderId="0" xfId="3" applyFont="1" applyFill="1" applyBorder="1"/>
    <xf numFmtId="0" fontId="7" fillId="7" borderId="0" xfId="3" applyFont="1" applyFill="1" applyBorder="1"/>
    <xf numFmtId="165" fontId="6" fillId="7" borderId="0" xfId="5" applyNumberFormat="1" applyFont="1" applyFill="1" applyBorder="1"/>
    <xf numFmtId="3" fontId="6" fillId="7" borderId="0" xfId="3" applyNumberFormat="1" applyFont="1" applyFill="1" applyBorder="1"/>
    <xf numFmtId="0" fontId="4" fillId="7" borderId="0" xfId="0" applyFont="1" applyFill="1" applyAlignment="1"/>
    <xf numFmtId="0" fontId="3" fillId="7" borderId="0" xfId="0" applyFont="1" applyFill="1"/>
    <xf numFmtId="165" fontId="4" fillId="7" borderId="0" xfId="3" applyNumberFormat="1" applyFont="1" applyFill="1" applyBorder="1"/>
    <xf numFmtId="0" fontId="10" fillId="0" borderId="0" xfId="3" applyFont="1" applyFill="1" applyAlignment="1">
      <alignment horizontal="left" indent="1"/>
    </xf>
    <xf numFmtId="0" fontId="10" fillId="0" borderId="0" xfId="3" applyFont="1" applyFill="1"/>
    <xf numFmtId="166" fontId="10" fillId="0" borderId="0" xfId="3" applyNumberFormat="1" applyFont="1" applyFill="1" applyAlignment="1">
      <alignment horizontal="right"/>
    </xf>
    <xf numFmtId="3" fontId="10" fillId="0" borderId="0" xfId="2" applyNumberFormat="1" applyFont="1" applyFill="1" applyBorder="1" applyAlignment="1">
      <alignment horizontal="center"/>
    </xf>
    <xf numFmtId="3" fontId="26" fillId="0" borderId="0" xfId="3" applyNumberFormat="1" applyFont="1" applyFill="1"/>
    <xf numFmtId="3" fontId="27" fillId="0" borderId="0" xfId="3" applyNumberFormat="1" applyFont="1" applyFill="1"/>
    <xf numFmtId="3" fontId="13" fillId="0" borderId="0" xfId="3" applyNumberFormat="1" applyFont="1" applyFill="1"/>
    <xf numFmtId="3" fontId="24" fillId="0" borderId="0" xfId="3" applyNumberFormat="1" applyFont="1" applyFill="1"/>
    <xf numFmtId="164" fontId="10" fillId="0" borderId="0" xfId="2" applyNumberFormat="1" applyFont="1" applyFill="1"/>
    <xf numFmtId="164" fontId="7" fillId="0" borderId="0" xfId="2" applyNumberFormat="1" applyFont="1" applyFill="1"/>
    <xf numFmtId="166" fontId="30" fillId="0" borderId="0" xfId="3" applyNumberFormat="1" applyFont="1" applyFill="1"/>
    <xf numFmtId="3" fontId="30" fillId="0" borderId="0" xfId="3" applyNumberFormat="1" applyFont="1" applyFill="1"/>
  </cellXfs>
  <cellStyles count="30">
    <cellStyle name="Comma" xfId="1" builtinId="3"/>
    <cellStyle name="Comma 2" xfId="5"/>
    <cellStyle name="Comma 45" xfId="13"/>
    <cellStyle name="Comma 46" xfId="18"/>
    <cellStyle name="Comma 47" xfId="17"/>
    <cellStyle name="Comma 48" xfId="16"/>
    <cellStyle name="Comma 49" xfId="15"/>
    <cellStyle name="Comma 50" xfId="21"/>
    <cellStyle name="Comma 51" xfId="22"/>
    <cellStyle name="Comma 52" xfId="14"/>
    <cellStyle name="Comma 54" xfId="20"/>
    <cellStyle name="Comma 55" xfId="19"/>
    <cellStyle name="Comma 56" xfId="9"/>
    <cellStyle name="Comma 57" xfId="10"/>
    <cellStyle name="Comma 58" xfId="27"/>
    <cellStyle name="Comma 59" xfId="28"/>
    <cellStyle name="Comma 60" xfId="12"/>
    <cellStyle name="Comma 61" xfId="11"/>
    <cellStyle name="Comma 69" xfId="6"/>
    <cellStyle name="Comma 70" xfId="8"/>
    <cellStyle name="Comma 72" xfId="7"/>
    <cellStyle name="Header: bottom row" xfId="24"/>
    <cellStyle name="Header: top rows" xfId="26"/>
    <cellStyle name="Hyperlink" xfId="29" builtinId="8"/>
    <cellStyle name="Normal" xfId="0" builtinId="0"/>
    <cellStyle name="Normal 2" xfId="3"/>
    <cellStyle name="Parent row" xfId="25"/>
    <cellStyle name="Percent" xfId="2" builtinId="5"/>
    <cellStyle name="Percent 2" xfId="4"/>
    <cellStyle name="Table title" xfId="23"/>
  </cellStyles>
  <dxfs count="4">
    <dxf>
      <fill>
        <patternFill>
          <bgColor theme="9" tint="0.39994506668294322"/>
        </patternFill>
      </fill>
    </dxf>
    <dxf>
      <fill>
        <patternFill>
          <bgColor theme="7" tint="0.39994506668294322"/>
        </patternFill>
      </fill>
    </dxf>
    <dxf>
      <fill>
        <patternFill>
          <bgColor theme="5"/>
        </patternFill>
      </fill>
    </dxf>
    <dxf>
      <fill>
        <patternFill>
          <bgColor rgb="FFFF9999"/>
        </patternFill>
      </fill>
    </dxf>
  </dxfs>
  <tableStyles count="0" defaultTableStyle="TableStyleMedium2" defaultPivotStyle="PivotStyleLight16"/>
  <colors>
    <mruColors>
      <color rgb="FFD889FF"/>
      <color rgb="FFADCC52"/>
      <color rgb="FFFF9999"/>
      <color rgb="FFFFCCFF"/>
      <color rgb="FFFFCCCC"/>
      <color rgb="FF81AEC5"/>
      <color rgb="FF23759A"/>
      <color rgb="FF238F78"/>
      <color rgb="FFFF6600"/>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CPP Caps</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1"/>
          <c:order val="0"/>
          <c:tx>
            <c:strRef>
              <c:f>'Cap.Trajectory'!$A$40</c:f>
              <c:strCache>
                <c:ptCount val="1"/>
                <c:pt idx="0">
                  <c:v>Annual Caps - not rounded (see row 4 for rounded finals)</c:v>
                </c:pt>
              </c:strCache>
            </c:strRef>
          </c:tx>
          <c:spPr>
            <a:ln w="28575" cap="rnd">
              <a:solidFill>
                <a:sysClr val="windowText" lastClr="000000"/>
              </a:solidFill>
              <a:round/>
            </a:ln>
            <a:effectLst/>
          </c:spPr>
          <c:marker>
            <c:symbol val="none"/>
          </c:marker>
          <c:cat>
            <c:numRef>
              <c:f>'Cap.Trajectory'!$I$1:$AK$1</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'Cap.Trajectory'!$I$40:$AK$40</c:f>
              <c:numCache>
                <c:formatCode>#,##0</c:formatCode>
                <c:ptCount val="29"/>
                <c:pt idx="0">
                  <c:v>28081334.61723049</c:v>
                </c:pt>
                <c:pt idx="1">
                  <c:v>27001283.28579855</c:v>
                </c:pt>
                <c:pt idx="2">
                  <c:v>25921231.954366609</c:v>
                </c:pt>
                <c:pt idx="3">
                  <c:v>25763209.290086035</c:v>
                </c:pt>
                <c:pt idx="4">
                  <c:v>24637056.525296524</c:v>
                </c:pt>
                <c:pt idx="5">
                  <c:v>23510903.760507014</c:v>
                </c:pt>
                <c:pt idx="6">
                  <c:v>23013190.144930698</c:v>
                </c:pt>
                <c:pt idx="7">
                  <c:v>21842148.869483102</c:v>
                </c:pt>
                <c:pt idx="8">
                  <c:v>20671107.594035506</c:v>
                </c:pt>
                <c:pt idx="9">
                  <c:v>19910423.779540997</c:v>
                </c:pt>
                <c:pt idx="10">
                  <c:v>18688087.821474265</c:v>
                </c:pt>
                <c:pt idx="11">
                  <c:v>17465751.863407534</c:v>
                </c:pt>
                <c:pt idx="12">
                  <c:v>16243415.905340802</c:v>
                </c:pt>
                <c:pt idx="13">
                  <c:v>15021079.947274068</c:v>
                </c:pt>
                <c:pt idx="14">
                  <c:v>14219955.683419451</c:v>
                </c:pt>
                <c:pt idx="15">
                  <c:v>13418831.419564834</c:v>
                </c:pt>
                <c:pt idx="16">
                  <c:v>12617707.155710217</c:v>
                </c:pt>
                <c:pt idx="17">
                  <c:v>11816582.891855599</c:v>
                </c:pt>
                <c:pt idx="18">
                  <c:v>11015458.628000982</c:v>
                </c:pt>
                <c:pt idx="19">
                  <c:v>10214334.364146365</c:v>
                </c:pt>
                <c:pt idx="20">
                  <c:v>9413210.1002917476</c:v>
                </c:pt>
                <c:pt idx="21">
                  <c:v>8612085.8364371303</c:v>
                </c:pt>
                <c:pt idx="22">
                  <c:v>7810961.5725825131</c:v>
                </c:pt>
                <c:pt idx="23">
                  <c:v>7009837.3087278958</c:v>
                </c:pt>
                <c:pt idx="24">
                  <c:v>6208713.0448732786</c:v>
                </c:pt>
                <c:pt idx="25">
                  <c:v>5407588.7810186613</c:v>
                </c:pt>
                <c:pt idx="26">
                  <c:v>4606464.5171640441</c:v>
                </c:pt>
                <c:pt idx="27">
                  <c:v>3805340.2533094268</c:v>
                </c:pt>
                <c:pt idx="28">
                  <c:v>3004215.9894548128</c:v>
                </c:pt>
              </c:numCache>
            </c:numRef>
          </c:val>
          <c:smooth val="0"/>
          <c:extLst>
            <c:ext xmlns:c16="http://schemas.microsoft.com/office/drawing/2014/chart" uri="{C3380CC4-5D6E-409C-BE32-E72D297353CC}">
              <c16:uniqueId val="{00000001-5AEE-4312-8BE5-4B25F578F71B}"/>
            </c:ext>
          </c:extLst>
        </c:ser>
        <c:dLbls>
          <c:showLegendKey val="0"/>
          <c:showVal val="0"/>
          <c:showCatName val="0"/>
          <c:showSerName val="0"/>
          <c:showPercent val="0"/>
          <c:showBubbleSize val="0"/>
        </c:dLbls>
        <c:smooth val="0"/>
        <c:axId val="647684056"/>
        <c:axId val="647696520"/>
      </c:lineChart>
      <c:catAx>
        <c:axId val="6476840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7696520"/>
        <c:crosses val="autoZero"/>
        <c:auto val="1"/>
        <c:lblAlgn val="ctr"/>
        <c:lblOffset val="100"/>
        <c:noMultiLvlLbl val="0"/>
      </c:catAx>
      <c:valAx>
        <c:axId val="647696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7684056"/>
        <c:crosses val="autoZero"/>
        <c:crossBetween val="midCat"/>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672465</xdr:colOff>
      <xdr:row>2</xdr:row>
      <xdr:rowOff>174625</xdr:rowOff>
    </xdr:to>
    <xdr:pic>
      <xdr:nvPicPr>
        <xdr:cNvPr id="2" name="Picture 3"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2465" cy="993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161925</xdr:colOff>
      <xdr:row>6</xdr:row>
      <xdr:rowOff>9531</xdr:rowOff>
    </xdr:from>
    <xdr:to>
      <xdr:col>18</xdr:col>
      <xdr:colOff>752475</xdr:colOff>
      <xdr:row>20</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regon.gov/deq/Regulations/rulemaking/Pages/rghgcr2021.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showGridLines="0" tabSelected="1" workbookViewId="0"/>
  </sheetViews>
  <sheetFormatPr defaultRowHeight="12.5" x14ac:dyDescent="0.25"/>
  <cols>
    <col min="1" max="1" width="11.26953125" customWidth="1"/>
    <col min="2" max="2" width="84" customWidth="1"/>
  </cols>
  <sheetData>
    <row r="1" spans="2:2" ht="51" x14ac:dyDescent="0.35">
      <c r="B1" s="140" t="s">
        <v>173</v>
      </c>
    </row>
    <row r="3" spans="2:2" ht="112.5" x14ac:dyDescent="0.25">
      <c r="B3" s="141" t="s">
        <v>174</v>
      </c>
    </row>
    <row r="4" spans="2:2" x14ac:dyDescent="0.25">
      <c r="B4" s="142" t="s">
        <v>157</v>
      </c>
    </row>
  </sheetData>
  <sheetProtection algorithmName="SHA-512" hashValue="5HtKA5+MVmx9Iw50y51KIU09DEvxITCbZVKVU424XsB72azuMM5tgqwY2W1ghJV+UjO3SyNgzLeSHGS856m7lw==" saltValue="PFIUfzZAtqMkc5ll0bzOyg==" spinCount="100000" sheet="1" formatColumns="0" formatRows="0"/>
  <hyperlinks>
    <hyperlink ref="B4"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U69"/>
  <sheetViews>
    <sheetView zoomScaleNormal="100" workbookViewId="0">
      <pane xSplit="1" ySplit="1" topLeftCell="B17" activePane="bottomRight" state="frozen"/>
      <selection activeCell="Q17" sqref="Q17"/>
      <selection pane="topRight" activeCell="Q17" sqref="Q17"/>
      <selection pane="bottomLeft" activeCell="Q17" sqref="Q17"/>
      <selection pane="bottomRight"/>
    </sheetView>
  </sheetViews>
  <sheetFormatPr defaultColWidth="8.81640625" defaultRowHeight="10" x14ac:dyDescent="0.2"/>
  <cols>
    <col min="1" max="1" width="64.26953125" style="2" customWidth="1"/>
    <col min="2" max="4" width="12.7265625" style="2" customWidth="1"/>
    <col min="5" max="5" width="2.7265625" style="2" customWidth="1"/>
    <col min="6" max="6" width="11.81640625" style="2" customWidth="1"/>
    <col min="7" max="7" width="15.1796875" style="2" customWidth="1"/>
    <col min="8" max="8" width="2.7265625" style="2" customWidth="1"/>
    <col min="9" max="37" width="12.7265625" style="2" customWidth="1"/>
    <col min="38" max="16384" width="8.81640625" style="2"/>
  </cols>
  <sheetData>
    <row r="1" spans="1:47" ht="46.5" x14ac:dyDescent="0.35">
      <c r="A1" s="57" t="s">
        <v>138</v>
      </c>
      <c r="B1" s="79">
        <v>2017</v>
      </c>
      <c r="C1" s="79">
        <v>2018</v>
      </c>
      <c r="D1" s="79">
        <v>2019</v>
      </c>
      <c r="E1" s="79"/>
      <c r="F1" s="79"/>
      <c r="G1" s="79"/>
      <c r="H1" s="79"/>
      <c r="I1" s="79">
        <v>2022</v>
      </c>
      <c r="J1" s="79">
        <v>2023</v>
      </c>
      <c r="K1" s="79">
        <v>2024</v>
      </c>
      <c r="L1" s="79">
        <v>2025</v>
      </c>
      <c r="M1" s="79">
        <v>2026</v>
      </c>
      <c r="N1" s="79">
        <v>2027</v>
      </c>
      <c r="O1" s="79">
        <v>2028</v>
      </c>
      <c r="P1" s="79">
        <v>2029</v>
      </c>
      <c r="Q1" s="79">
        <v>2030</v>
      </c>
      <c r="R1" s="79">
        <v>2031</v>
      </c>
      <c r="S1" s="79">
        <v>2032</v>
      </c>
      <c r="T1" s="79">
        <v>2033</v>
      </c>
      <c r="U1" s="79">
        <v>2034</v>
      </c>
      <c r="V1" s="79">
        <v>2035</v>
      </c>
      <c r="W1" s="79">
        <v>2036</v>
      </c>
      <c r="X1" s="79">
        <v>2037</v>
      </c>
      <c r="Y1" s="79">
        <v>2038</v>
      </c>
      <c r="Z1" s="79">
        <v>2039</v>
      </c>
      <c r="AA1" s="79">
        <v>2040</v>
      </c>
      <c r="AB1" s="79">
        <v>2041</v>
      </c>
      <c r="AC1" s="79">
        <v>2042</v>
      </c>
      <c r="AD1" s="79">
        <v>2043</v>
      </c>
      <c r="AE1" s="79">
        <v>2044</v>
      </c>
      <c r="AF1" s="79">
        <v>2045</v>
      </c>
      <c r="AG1" s="79">
        <v>2046</v>
      </c>
      <c r="AH1" s="79">
        <v>2047</v>
      </c>
      <c r="AI1" s="79">
        <v>2048</v>
      </c>
      <c r="AJ1" s="79">
        <v>2049</v>
      </c>
      <c r="AK1" s="79">
        <v>2050</v>
      </c>
      <c r="AM1" s="33"/>
      <c r="AN1" s="33"/>
      <c r="AO1" s="33"/>
      <c r="AP1" s="33"/>
      <c r="AQ1" s="33"/>
    </row>
    <row r="2" spans="1:47" ht="31" x14ac:dyDescent="0.35">
      <c r="A2" s="58" t="s">
        <v>135</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M2" s="33"/>
      <c r="AN2" s="33"/>
      <c r="AO2" s="33"/>
      <c r="AP2" s="33"/>
      <c r="AQ2" s="33"/>
    </row>
    <row r="3" spans="1:47" ht="15.5" x14ac:dyDescent="0.35">
      <c r="A3" s="57"/>
      <c r="AM3" s="33"/>
      <c r="AN3" s="33"/>
      <c r="AO3" s="33"/>
      <c r="AP3" s="33"/>
      <c r="AQ3" s="33"/>
    </row>
    <row r="4" spans="1:47" ht="11.5" x14ac:dyDescent="0.25">
      <c r="A4" s="65" t="s">
        <v>137</v>
      </c>
      <c r="B4" s="66"/>
      <c r="C4" s="66"/>
      <c r="D4" s="66"/>
      <c r="E4" s="66"/>
      <c r="F4" s="66"/>
      <c r="G4" s="67"/>
      <c r="H4" s="67"/>
      <c r="I4" s="113">
        <f>ROUND(I40,0)</f>
        <v>28081335</v>
      </c>
      <c r="J4" s="113">
        <f t="shared" ref="J4:AK4" si="0">ROUND(J40,0)</f>
        <v>27001283</v>
      </c>
      <c r="K4" s="113">
        <f t="shared" si="0"/>
        <v>25921232</v>
      </c>
      <c r="L4" s="113">
        <f t="shared" si="0"/>
        <v>25763209</v>
      </c>
      <c r="M4" s="113">
        <f t="shared" si="0"/>
        <v>24637057</v>
      </c>
      <c r="N4" s="113">
        <f t="shared" si="0"/>
        <v>23510904</v>
      </c>
      <c r="O4" s="113">
        <f t="shared" si="0"/>
        <v>23013190</v>
      </c>
      <c r="P4" s="113">
        <f t="shared" si="0"/>
        <v>21842149</v>
      </c>
      <c r="Q4" s="113">
        <f t="shared" si="0"/>
        <v>20671108</v>
      </c>
      <c r="R4" s="113">
        <f t="shared" si="0"/>
        <v>19910424</v>
      </c>
      <c r="S4" s="113">
        <f t="shared" si="0"/>
        <v>18688088</v>
      </c>
      <c r="T4" s="113">
        <f t="shared" si="0"/>
        <v>17465752</v>
      </c>
      <c r="U4" s="113">
        <f t="shared" si="0"/>
        <v>16243416</v>
      </c>
      <c r="V4" s="113">
        <f t="shared" si="0"/>
        <v>15021080</v>
      </c>
      <c r="W4" s="113">
        <f t="shared" si="0"/>
        <v>14219956</v>
      </c>
      <c r="X4" s="113">
        <f t="shared" si="0"/>
        <v>13418831</v>
      </c>
      <c r="Y4" s="113">
        <f t="shared" si="0"/>
        <v>12617707</v>
      </c>
      <c r="Z4" s="113">
        <f t="shared" si="0"/>
        <v>11816583</v>
      </c>
      <c r="AA4" s="113">
        <f t="shared" si="0"/>
        <v>11015459</v>
      </c>
      <c r="AB4" s="113">
        <f t="shared" si="0"/>
        <v>10214334</v>
      </c>
      <c r="AC4" s="113">
        <f t="shared" si="0"/>
        <v>9413210</v>
      </c>
      <c r="AD4" s="113">
        <f t="shared" si="0"/>
        <v>8612086</v>
      </c>
      <c r="AE4" s="113">
        <f t="shared" si="0"/>
        <v>7810962</v>
      </c>
      <c r="AF4" s="113">
        <f t="shared" si="0"/>
        <v>7009837</v>
      </c>
      <c r="AG4" s="113">
        <f t="shared" si="0"/>
        <v>6208713</v>
      </c>
      <c r="AH4" s="113">
        <f t="shared" si="0"/>
        <v>5407589</v>
      </c>
      <c r="AI4" s="113">
        <f t="shared" si="0"/>
        <v>4606465</v>
      </c>
      <c r="AJ4" s="113">
        <f t="shared" si="0"/>
        <v>3805340</v>
      </c>
      <c r="AK4" s="113">
        <f t="shared" si="0"/>
        <v>3004216</v>
      </c>
      <c r="AL4" s="33"/>
      <c r="AM4" s="33"/>
      <c r="AN4" s="33"/>
      <c r="AO4" s="33"/>
      <c r="AP4" s="33"/>
      <c r="AQ4" s="33"/>
      <c r="AR4" s="33"/>
      <c r="AS4" s="33"/>
      <c r="AT4" s="33"/>
      <c r="AU4" s="33"/>
    </row>
    <row r="5" spans="1:47" s="38" customFormat="1" ht="34.5" x14ac:dyDescent="0.25">
      <c r="A5" s="28"/>
      <c r="B5" s="68"/>
      <c r="C5" s="68"/>
      <c r="D5" s="68"/>
      <c r="E5" s="68"/>
      <c r="F5" s="69" t="s">
        <v>127</v>
      </c>
      <c r="G5" s="69" t="s">
        <v>126</v>
      </c>
      <c r="H5" s="69"/>
      <c r="I5" s="160"/>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34"/>
      <c r="AM5" s="34"/>
      <c r="AN5" s="34"/>
      <c r="AO5" s="34"/>
      <c r="AP5" s="34"/>
      <c r="AQ5" s="34"/>
      <c r="AR5" s="34"/>
      <c r="AS5" s="34"/>
      <c r="AT5" s="34"/>
      <c r="AU5" s="34"/>
    </row>
    <row r="6" spans="1:47" ht="11.5" x14ac:dyDescent="0.25">
      <c r="A6" s="70" t="s">
        <v>125</v>
      </c>
      <c r="B6" s="63">
        <f>NG!D12</f>
        <v>7459202.2488683546</v>
      </c>
      <c r="C6" s="63">
        <f>NG!E12</f>
        <v>6819140.1984639801</v>
      </c>
      <c r="D6" s="63">
        <f>NG!F12</f>
        <v>7342811.7720853705</v>
      </c>
      <c r="E6" s="63"/>
      <c r="F6" s="71">
        <f>AVERAGE(B6:D6)</f>
        <v>7207051.4064725684</v>
      </c>
      <c r="G6" s="72"/>
      <c r="H6" s="110" t="s">
        <v>128</v>
      </c>
      <c r="I6" s="73"/>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33"/>
      <c r="AM6" s="33"/>
      <c r="AN6" s="33"/>
      <c r="AO6" s="33"/>
      <c r="AP6" s="33"/>
      <c r="AQ6" s="33"/>
      <c r="AR6" s="33"/>
      <c r="AS6" s="33"/>
      <c r="AT6" s="33"/>
      <c r="AU6" s="33"/>
    </row>
    <row r="7" spans="1:47" ht="11.5" x14ac:dyDescent="0.25">
      <c r="A7" s="61" t="s">
        <v>0</v>
      </c>
      <c r="B7" s="63">
        <f>NG!D13</f>
        <v>5979280.0646279268</v>
      </c>
      <c r="C7" s="63">
        <f>NG!E13</f>
        <v>5436132.0862827906</v>
      </c>
      <c r="D7" s="63">
        <f>NG!F13</f>
        <v>5864502.6536923125</v>
      </c>
      <c r="E7" s="63"/>
      <c r="F7" s="71">
        <f>AVERAGE(B7:D7)</f>
        <v>5759971.6015343433</v>
      </c>
      <c r="G7" s="131">
        <f>F7/F$17</f>
        <v>0.20511744473854421</v>
      </c>
      <c r="H7" s="111"/>
      <c r="I7" s="73"/>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33"/>
      <c r="AM7" s="33"/>
      <c r="AN7" s="33"/>
      <c r="AO7" s="33"/>
      <c r="AP7" s="33"/>
      <c r="AQ7" s="33"/>
      <c r="AR7" s="33"/>
      <c r="AS7" s="33"/>
      <c r="AT7" s="33"/>
      <c r="AU7" s="33"/>
    </row>
    <row r="8" spans="1:47" ht="11.5" x14ac:dyDescent="0.25">
      <c r="A8" s="61" t="s">
        <v>92</v>
      </c>
      <c r="B8" s="63">
        <f>NG!D14</f>
        <v>768922.65541528177</v>
      </c>
      <c r="C8" s="63">
        <f>NG!E14</f>
        <v>698167.43199260021</v>
      </c>
      <c r="D8" s="63">
        <f>NG!F14</f>
        <v>764031.66811219184</v>
      </c>
      <c r="E8" s="63"/>
      <c r="F8" s="71">
        <f>AVERAGE(B8:D8)</f>
        <v>743707.2518400246</v>
      </c>
      <c r="G8" s="131">
        <f t="shared" ref="G8:G9" si="1">F8/F$17</f>
        <v>2.6484042228665714E-2</v>
      </c>
      <c r="H8" s="111"/>
      <c r="I8" s="73"/>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33"/>
      <c r="AM8" s="33"/>
      <c r="AN8" s="33"/>
      <c r="AO8" s="33"/>
      <c r="AP8" s="33"/>
      <c r="AQ8" s="33"/>
      <c r="AR8" s="33"/>
      <c r="AS8" s="33"/>
      <c r="AT8" s="33"/>
      <c r="AU8" s="33"/>
    </row>
    <row r="9" spans="1:47" ht="11.5" x14ac:dyDescent="0.25">
      <c r="A9" s="61" t="s">
        <v>91</v>
      </c>
      <c r="B9" s="63">
        <f>NG!D15</f>
        <v>710999.5288251458</v>
      </c>
      <c r="C9" s="63">
        <f>NG!E15</f>
        <v>684840.68018858891</v>
      </c>
      <c r="D9" s="63">
        <f>NG!F15</f>
        <v>714277.45028086565</v>
      </c>
      <c r="E9" s="63"/>
      <c r="F9" s="71">
        <f>AVERAGE(B9:D9)</f>
        <v>703372.55309820024</v>
      </c>
      <c r="G9" s="131">
        <f t="shared" si="1"/>
        <v>2.5047689601854474E-2</v>
      </c>
      <c r="H9" s="111"/>
      <c r="I9" s="73"/>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33"/>
      <c r="AM9" s="33"/>
      <c r="AN9" s="33"/>
      <c r="AO9" s="33"/>
      <c r="AP9" s="33"/>
      <c r="AQ9" s="33"/>
      <c r="AR9" s="33"/>
      <c r="AS9" s="33"/>
      <c r="AT9" s="33"/>
      <c r="AU9" s="33"/>
    </row>
    <row r="10" spans="1:47" ht="11.5" x14ac:dyDescent="0.25">
      <c r="A10" s="64"/>
      <c r="B10" s="62"/>
      <c r="C10" s="62"/>
      <c r="D10" s="62"/>
      <c r="E10" s="62"/>
      <c r="F10" s="75"/>
      <c r="G10" s="62"/>
      <c r="H10" s="110"/>
      <c r="I10" s="62"/>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33"/>
      <c r="AM10" s="33"/>
      <c r="AN10" s="33"/>
      <c r="AO10" s="33"/>
      <c r="AP10" s="33"/>
      <c r="AQ10" s="33"/>
      <c r="AR10" s="33"/>
      <c r="AS10" s="33"/>
      <c r="AT10" s="33"/>
      <c r="AU10" s="33"/>
    </row>
    <row r="11" spans="1:47" ht="23" x14ac:dyDescent="0.25">
      <c r="A11" s="70" t="s">
        <v>129</v>
      </c>
      <c r="B11" s="62"/>
      <c r="C11" s="62"/>
      <c r="D11" s="62"/>
      <c r="E11" s="62"/>
      <c r="F11" s="75"/>
      <c r="G11" s="69"/>
      <c r="H11" s="112" t="s">
        <v>175</v>
      </c>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33"/>
      <c r="AM11" s="33"/>
      <c r="AN11" s="33"/>
      <c r="AO11" s="33"/>
      <c r="AP11" s="33"/>
      <c r="AQ11" s="33"/>
      <c r="AR11" s="33"/>
      <c r="AS11" s="33"/>
      <c r="AT11" s="33"/>
      <c r="AU11" s="33"/>
    </row>
    <row r="12" spans="1:47" ht="11.5" x14ac:dyDescent="0.25">
      <c r="A12" s="61" t="s">
        <v>130</v>
      </c>
      <c r="B12" s="63">
        <f>SUMIF('Non-NG'!C$8:C$96,"&gt;"&amp;'Non-NG'!$A$2)</f>
        <v>21548302.86275534</v>
      </c>
      <c r="C12" s="63">
        <f>SUMIF('Non-NG'!D$8:D$96,"&gt;"&amp;'Non-NG'!$A$2)</f>
        <v>20834961.435557351</v>
      </c>
      <c r="D12" s="63">
        <f>SUMIF('Non-NG'!E$8:E$96,"&gt;"&amp;'Non-NG'!$A$2)</f>
        <v>20239585.333961073</v>
      </c>
      <c r="E12" s="63"/>
      <c r="F12" s="71">
        <f t="shared" ref="F12:F15" si="2">AVERAGE(B12:D12)</f>
        <v>20874283.210757922</v>
      </c>
      <c r="G12" s="76"/>
      <c r="H12" s="77"/>
      <c r="I12" s="62"/>
      <c r="J12" s="62"/>
      <c r="K12" s="62"/>
      <c r="L12" s="62"/>
      <c r="M12" s="62"/>
      <c r="N12" s="62"/>
      <c r="O12" s="62"/>
      <c r="P12" s="62"/>
      <c r="Q12" s="62"/>
      <c r="R12" s="62"/>
      <c r="S12" s="62"/>
      <c r="T12" s="62"/>
      <c r="U12" s="62"/>
      <c r="V12" s="62"/>
      <c r="W12" s="73"/>
      <c r="X12" s="68"/>
      <c r="Y12" s="62"/>
      <c r="Z12" s="62"/>
      <c r="AA12" s="62"/>
      <c r="AB12" s="62"/>
      <c r="AC12" s="62"/>
      <c r="AD12" s="62"/>
      <c r="AE12" s="62"/>
      <c r="AF12" s="62"/>
      <c r="AG12" s="62"/>
      <c r="AH12" s="62"/>
      <c r="AI12" s="62"/>
      <c r="AJ12" s="62"/>
      <c r="AK12" s="62"/>
      <c r="AL12" s="33"/>
      <c r="AM12" s="33"/>
      <c r="AN12" s="33"/>
      <c r="AO12" s="33"/>
      <c r="AP12" s="33"/>
      <c r="AQ12" s="33"/>
      <c r="AR12" s="33"/>
      <c r="AS12" s="33"/>
      <c r="AT12" s="33"/>
      <c r="AU12" s="33"/>
    </row>
    <row r="13" spans="1:47" ht="11.5" x14ac:dyDescent="0.25">
      <c r="A13" s="61" t="s">
        <v>131</v>
      </c>
      <c r="B13" s="63">
        <f>SUMIF('Non-NG'!C$8:C$96,"&gt;"&amp;'Non-NG'!$A$3)</f>
        <v>21991148.182796672</v>
      </c>
      <c r="C13" s="63">
        <f>SUMIF('Non-NG'!D$8:D$96,"&gt;"&amp;'Non-NG'!$A$3)</f>
        <v>21859643.856479146</v>
      </c>
      <c r="D13" s="63">
        <f>SUMIF('Non-NG'!E$8:E$96,"&gt;"&amp;'Non-NG'!$A$3)</f>
        <v>21538143.594452046</v>
      </c>
      <c r="E13" s="63"/>
      <c r="F13" s="71">
        <f t="shared" si="2"/>
        <v>21796311.877909288</v>
      </c>
      <c r="G13" s="76"/>
      <c r="H13" s="76"/>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62"/>
      <c r="AL13" s="33"/>
      <c r="AM13" s="33"/>
      <c r="AN13" s="33"/>
      <c r="AO13" s="33"/>
      <c r="AP13" s="33"/>
      <c r="AQ13" s="33"/>
      <c r="AR13" s="33"/>
      <c r="AS13" s="33"/>
      <c r="AT13" s="33"/>
      <c r="AU13" s="33"/>
    </row>
    <row r="14" spans="1:47" ht="11.5" x14ac:dyDescent="0.25">
      <c r="A14" s="61" t="s">
        <v>132</v>
      </c>
      <c r="B14" s="63">
        <f>SUMIF('Non-NG'!C$8:C$96,"&gt;"&amp;'Non-NG'!$A$4)</f>
        <v>22510707.978773426</v>
      </c>
      <c r="C14" s="63">
        <f>SUMIF('Non-NG'!D$8:D$96,"&gt;"&amp;'Non-NG'!$A$4)</f>
        <v>22854256.815037545</v>
      </c>
      <c r="D14" s="63">
        <f>SUMIF('Non-NG'!E$8:E$96,"&gt;"&amp;'Non-NG'!$A$4)</f>
        <v>21909288.287556492</v>
      </c>
      <c r="E14" s="63"/>
      <c r="F14" s="71">
        <f t="shared" si="2"/>
        <v>22424751.027122486</v>
      </c>
      <c r="G14" s="76"/>
      <c r="H14" s="76"/>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62"/>
      <c r="AL14" s="33"/>
      <c r="AM14" s="33"/>
      <c r="AN14" s="33"/>
      <c r="AO14" s="33"/>
      <c r="AP14" s="33"/>
      <c r="AQ14" s="33"/>
      <c r="AR14" s="33"/>
      <c r="AS14" s="33"/>
      <c r="AT14" s="33"/>
      <c r="AU14" s="33"/>
    </row>
    <row r="15" spans="1:47" ht="11.5" x14ac:dyDescent="0.25">
      <c r="A15" s="61" t="s">
        <v>133</v>
      </c>
      <c r="B15" s="63">
        <f>SUMIF('Non-NG'!C$8:C$96,"&gt;"&amp;'Non-NG'!$A$5)</f>
        <v>23016769.882136583</v>
      </c>
      <c r="C15" s="63">
        <f>SUMIF('Non-NG'!D$8:D$96,"&gt;"&amp;'Non-NG'!$A$5)</f>
        <v>23127074.38409853</v>
      </c>
      <c r="D15" s="63">
        <f>SUMIF('Non-NG'!E$8:E$96,"&gt;"&amp;'Non-NG'!$A$5)</f>
        <v>22361481.197991595</v>
      </c>
      <c r="E15" s="63"/>
      <c r="F15" s="71">
        <f t="shared" si="2"/>
        <v>22835108.488075569</v>
      </c>
      <c r="G15" s="76"/>
      <c r="H15" s="76"/>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62"/>
      <c r="AL15" s="33"/>
      <c r="AM15" s="33"/>
      <c r="AN15" s="33"/>
      <c r="AO15" s="33"/>
      <c r="AP15" s="33"/>
      <c r="AQ15" s="33"/>
      <c r="AR15" s="33"/>
      <c r="AS15" s="33"/>
      <c r="AT15" s="33"/>
      <c r="AU15" s="33"/>
    </row>
    <row r="16" spans="1:47" ht="11.5" x14ac:dyDescent="0.25">
      <c r="A16" s="61"/>
      <c r="B16" s="73"/>
      <c r="C16" s="73"/>
      <c r="D16" s="73"/>
      <c r="E16" s="73"/>
      <c r="F16" s="78"/>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62"/>
      <c r="AL16" s="33"/>
      <c r="AM16" s="33"/>
      <c r="AN16" s="33"/>
      <c r="AO16" s="33"/>
      <c r="AP16" s="33"/>
      <c r="AQ16" s="33"/>
      <c r="AR16" s="33"/>
      <c r="AS16" s="33"/>
      <c r="AT16" s="33"/>
      <c r="AU16" s="33"/>
    </row>
    <row r="17" spans="1:47" ht="11.5" x14ac:dyDescent="0.25">
      <c r="A17" s="79" t="s">
        <v>97</v>
      </c>
      <c r="B17" s="80">
        <f t="shared" ref="B17:D17" si="3">SUM(B$6+B12)</f>
        <v>29007505.111623693</v>
      </c>
      <c r="C17" s="80">
        <f t="shared" si="3"/>
        <v>27654101.634021331</v>
      </c>
      <c r="D17" s="80">
        <f t="shared" si="3"/>
        <v>27582397.106046446</v>
      </c>
      <c r="E17" s="80"/>
      <c r="F17" s="71">
        <f t="shared" ref="F17:F20" si="4">AVERAGE(B17:D17)</f>
        <v>28081334.61723049</v>
      </c>
      <c r="G17" s="81"/>
      <c r="H17" s="81"/>
      <c r="I17" s="73"/>
      <c r="J17" s="7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33"/>
      <c r="AM17" s="33"/>
      <c r="AN17" s="33"/>
      <c r="AO17" s="33"/>
      <c r="AP17" s="33"/>
      <c r="AQ17" s="33"/>
      <c r="AR17" s="33"/>
      <c r="AS17" s="33"/>
      <c r="AT17" s="33"/>
      <c r="AU17" s="33"/>
    </row>
    <row r="18" spans="1:47" ht="11.5" x14ac:dyDescent="0.25">
      <c r="A18" s="79" t="s">
        <v>98</v>
      </c>
      <c r="B18" s="80">
        <f t="shared" ref="B18:D18" si="5">SUM(B$6+B13)</f>
        <v>29450350.431665026</v>
      </c>
      <c r="C18" s="80">
        <f t="shared" si="5"/>
        <v>28678784.054943126</v>
      </c>
      <c r="D18" s="80">
        <f t="shared" si="5"/>
        <v>28880955.366537414</v>
      </c>
      <c r="E18" s="80"/>
      <c r="F18" s="71">
        <f t="shared" si="4"/>
        <v>29003363.284381855</v>
      </c>
      <c r="G18" s="81"/>
      <c r="H18" s="81"/>
      <c r="I18" s="73"/>
      <c r="J18" s="7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33"/>
      <c r="AM18" s="33"/>
      <c r="AN18" s="33"/>
      <c r="AO18" s="33"/>
      <c r="AP18" s="33"/>
      <c r="AQ18" s="33"/>
      <c r="AR18" s="33"/>
      <c r="AS18" s="33"/>
      <c r="AT18" s="33"/>
      <c r="AU18" s="33"/>
    </row>
    <row r="19" spans="1:47" ht="11.5" x14ac:dyDescent="0.25">
      <c r="A19" s="79" t="s">
        <v>99</v>
      </c>
      <c r="B19" s="80">
        <f t="shared" ref="B19:D19" si="6">SUM(B$6+B14)</f>
        <v>29969910.22764178</v>
      </c>
      <c r="C19" s="80">
        <f t="shared" si="6"/>
        <v>29673397.013501525</v>
      </c>
      <c r="D19" s="80">
        <f t="shared" si="6"/>
        <v>29252100.05964186</v>
      </c>
      <c r="E19" s="80"/>
      <c r="F19" s="71">
        <f t="shared" si="4"/>
        <v>29631802.43359505</v>
      </c>
      <c r="G19" s="81"/>
      <c r="H19" s="81"/>
      <c r="I19" s="73"/>
      <c r="J19" s="7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33"/>
      <c r="AM19" s="33"/>
      <c r="AN19" s="33"/>
      <c r="AO19" s="33"/>
      <c r="AP19" s="33"/>
      <c r="AQ19" s="33"/>
      <c r="AR19" s="33"/>
      <c r="AS19" s="33"/>
      <c r="AT19" s="33"/>
      <c r="AU19" s="33"/>
    </row>
    <row r="20" spans="1:47" ht="11.5" x14ac:dyDescent="0.25">
      <c r="A20" s="79" t="s">
        <v>100</v>
      </c>
      <c r="B20" s="80">
        <f t="shared" ref="B20:D20" si="7">SUM(B$6+B15)</f>
        <v>30475972.131004937</v>
      </c>
      <c r="C20" s="80">
        <f t="shared" si="7"/>
        <v>29946214.58256251</v>
      </c>
      <c r="D20" s="80">
        <f t="shared" si="7"/>
        <v>29704292.970076963</v>
      </c>
      <c r="E20" s="80"/>
      <c r="F20" s="71">
        <f t="shared" si="4"/>
        <v>30042159.894548137</v>
      </c>
      <c r="G20" s="81"/>
      <c r="H20" s="81"/>
      <c r="I20" s="73"/>
      <c r="J20" s="7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33"/>
      <c r="AM20" s="33"/>
      <c r="AN20" s="33"/>
      <c r="AO20" s="33"/>
      <c r="AP20" s="33"/>
      <c r="AQ20" s="33"/>
      <c r="AR20" s="33"/>
      <c r="AS20" s="33"/>
      <c r="AT20" s="33"/>
      <c r="AU20" s="33"/>
    </row>
    <row r="21" spans="1:47" ht="11.5" x14ac:dyDescent="0.25">
      <c r="A21" s="114"/>
      <c r="B21" s="82"/>
      <c r="C21" s="82"/>
      <c r="D21" s="82"/>
      <c r="E21" s="82"/>
      <c r="F21" s="62"/>
      <c r="G21" s="62"/>
      <c r="H21" s="62"/>
      <c r="I21" s="8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33"/>
      <c r="AM21" s="33"/>
      <c r="AN21" s="33"/>
      <c r="AO21" s="33"/>
      <c r="AP21" s="33"/>
      <c r="AQ21" s="33"/>
      <c r="AR21" s="33"/>
      <c r="AS21" s="33"/>
      <c r="AT21" s="33"/>
      <c r="AU21" s="33"/>
    </row>
    <row r="22" spans="1:47" ht="11.5" x14ac:dyDescent="0.25">
      <c r="A22" s="114" t="s">
        <v>139</v>
      </c>
      <c r="B22" s="82"/>
      <c r="C22" s="82"/>
      <c r="D22" s="82"/>
      <c r="E22" s="82"/>
      <c r="F22" s="64"/>
      <c r="G22" s="62"/>
      <c r="H22" s="62"/>
      <c r="I22" s="8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33"/>
      <c r="AM22" s="33"/>
      <c r="AN22" s="33"/>
      <c r="AO22" s="33"/>
      <c r="AP22" s="33"/>
      <c r="AQ22" s="33"/>
      <c r="AR22" s="33"/>
      <c r="AS22" s="33"/>
      <c r="AT22" s="33"/>
      <c r="AU22" s="33"/>
    </row>
    <row r="23" spans="1:47" ht="11.5" x14ac:dyDescent="0.25">
      <c r="A23" s="65" t="s">
        <v>168</v>
      </c>
      <c r="B23" s="66"/>
      <c r="C23" s="66"/>
      <c r="D23" s="66"/>
      <c r="E23" s="66"/>
      <c r="F23" s="115"/>
      <c r="G23" s="66"/>
      <c r="H23" s="66"/>
      <c r="I23" s="66"/>
      <c r="J23" s="66"/>
      <c r="K23" s="66"/>
      <c r="L23" s="66"/>
      <c r="M23" s="66"/>
      <c r="N23" s="66"/>
      <c r="O23" s="66"/>
      <c r="P23" s="66"/>
      <c r="Q23" s="66"/>
      <c r="R23" s="66"/>
      <c r="S23" s="66"/>
      <c r="T23" s="66"/>
      <c r="U23" s="66"/>
      <c r="V23" s="116">
        <v>0.5</v>
      </c>
      <c r="W23" s="66"/>
      <c r="X23" s="66"/>
      <c r="Y23" s="66"/>
      <c r="Z23" s="66"/>
      <c r="AA23" s="66"/>
      <c r="AB23" s="66"/>
      <c r="AC23" s="66"/>
      <c r="AD23" s="66"/>
      <c r="AE23" s="66"/>
      <c r="AF23" s="66"/>
      <c r="AG23" s="66"/>
      <c r="AH23" s="66"/>
      <c r="AI23" s="66"/>
      <c r="AJ23" s="66"/>
      <c r="AK23" s="116">
        <v>0.9</v>
      </c>
      <c r="AL23" s="33"/>
      <c r="AM23" s="33"/>
      <c r="AN23" s="33"/>
      <c r="AO23" s="33"/>
      <c r="AP23" s="33"/>
      <c r="AQ23" s="33"/>
      <c r="AR23" s="33"/>
      <c r="AS23" s="33"/>
      <c r="AT23" s="33"/>
      <c r="AU23" s="33"/>
    </row>
    <row r="24" spans="1:47" ht="11.5" x14ac:dyDescent="0.25">
      <c r="A24" s="79" t="s">
        <v>97</v>
      </c>
      <c r="B24" s="62"/>
      <c r="C24" s="62"/>
      <c r="D24" s="62"/>
      <c r="E24" s="62"/>
      <c r="F24" s="64"/>
      <c r="G24" s="83"/>
      <c r="H24" s="83" t="s">
        <v>134</v>
      </c>
      <c r="I24" s="84">
        <f>AVERAGE(B17:D17)</f>
        <v>28081334.61723049</v>
      </c>
      <c r="J24" s="85">
        <f>I24-(($I24-$V24)/($V$1-$I$1))</f>
        <v>27001283.28579855</v>
      </c>
      <c r="K24" s="85">
        <f t="shared" ref="K24:T24" si="8">J24-(($I24-$V24)/($V$1-$I$1))</f>
        <v>25921231.954366609</v>
      </c>
      <c r="L24" s="63">
        <f t="shared" si="8"/>
        <v>24841180.622934669</v>
      </c>
      <c r="M24" s="63">
        <f t="shared" si="8"/>
        <v>23761129.291502729</v>
      </c>
      <c r="N24" s="63">
        <f t="shared" si="8"/>
        <v>22681077.960070789</v>
      </c>
      <c r="O24" s="63">
        <f t="shared" si="8"/>
        <v>21601026.628638849</v>
      </c>
      <c r="P24" s="63">
        <f t="shared" si="8"/>
        <v>20520975.297206908</v>
      </c>
      <c r="Q24" s="63">
        <f t="shared" si="8"/>
        <v>19440923.965774968</v>
      </c>
      <c r="R24" s="63">
        <f t="shared" si="8"/>
        <v>18360872.634343028</v>
      </c>
      <c r="S24" s="63">
        <f t="shared" si="8"/>
        <v>17280821.302911088</v>
      </c>
      <c r="T24" s="63">
        <f t="shared" si="8"/>
        <v>16200769.971479146</v>
      </c>
      <c r="U24" s="63">
        <f>T24-(($I24-$V24)/($V$1-$I$1))</f>
        <v>15120718.640047204</v>
      </c>
      <c r="V24" s="86">
        <f>$I24*(100%-V$23)</f>
        <v>14040667.308615245</v>
      </c>
      <c r="W24" s="63">
        <f>V24-(($V24-$AK24)/($AK$1-$V$1))</f>
        <v>13291831.718822433</v>
      </c>
      <c r="X24" s="63">
        <f t="shared" ref="X24:AJ24" si="9">W24-(($V24-$AK24)/($AK$1-$V$1))</f>
        <v>12542996.12902962</v>
      </c>
      <c r="Y24" s="63">
        <f t="shared" si="9"/>
        <v>11794160.539236808</v>
      </c>
      <c r="Z24" s="63">
        <f t="shared" si="9"/>
        <v>11045324.949443996</v>
      </c>
      <c r="AA24" s="63">
        <f t="shared" si="9"/>
        <v>10296489.359651184</v>
      </c>
      <c r="AB24" s="63">
        <f t="shared" si="9"/>
        <v>9547653.7698583715</v>
      </c>
      <c r="AC24" s="63">
        <f t="shared" si="9"/>
        <v>8798818.1800655592</v>
      </c>
      <c r="AD24" s="63">
        <f t="shared" si="9"/>
        <v>8049982.590272746</v>
      </c>
      <c r="AE24" s="63">
        <f t="shared" si="9"/>
        <v>7301147.0004799329</v>
      </c>
      <c r="AF24" s="63">
        <f t="shared" si="9"/>
        <v>6552311.4106871197</v>
      </c>
      <c r="AG24" s="63">
        <f t="shared" si="9"/>
        <v>5803475.8208943065</v>
      </c>
      <c r="AH24" s="63">
        <f t="shared" si="9"/>
        <v>5054640.2311014934</v>
      </c>
      <c r="AI24" s="63">
        <f t="shared" si="9"/>
        <v>4305804.6413086802</v>
      </c>
      <c r="AJ24" s="63">
        <f t="shared" si="9"/>
        <v>3556969.051515867</v>
      </c>
      <c r="AK24" s="86">
        <f>$I24*(100%-AK$23)</f>
        <v>2808133.4617230482</v>
      </c>
      <c r="AL24" s="33"/>
      <c r="AM24" s="33"/>
      <c r="AN24" s="33"/>
      <c r="AO24" s="33"/>
      <c r="AP24" s="33"/>
      <c r="AQ24" s="33"/>
      <c r="AR24" s="33"/>
      <c r="AS24" s="33"/>
      <c r="AT24" s="33"/>
      <c r="AU24" s="33"/>
    </row>
    <row r="25" spans="1:47" ht="11.5" x14ac:dyDescent="0.25">
      <c r="A25" s="79" t="s">
        <v>98</v>
      </c>
      <c r="B25" s="64"/>
      <c r="C25" s="87"/>
      <c r="D25" s="87"/>
      <c r="E25" s="87"/>
      <c r="F25" s="64"/>
      <c r="G25" s="83"/>
      <c r="H25" s="83" t="s">
        <v>134</v>
      </c>
      <c r="I25" s="88">
        <f>AVERAGE(B18:D18)</f>
        <v>29003363.284381855</v>
      </c>
      <c r="J25" s="89">
        <f t="shared" ref="J25:U25" si="10">I25-(($I25-$V25)/($V$1-$I$1))</f>
        <v>27887849.31190563</v>
      </c>
      <c r="K25" s="89">
        <f t="shared" si="10"/>
        <v>26772335.339429405</v>
      </c>
      <c r="L25" s="89">
        <f t="shared" si="10"/>
        <v>25656821.366953179</v>
      </c>
      <c r="M25" s="89">
        <f t="shared" si="10"/>
        <v>24541307.394476954</v>
      </c>
      <c r="N25" s="89">
        <f t="shared" si="10"/>
        <v>23425793.422000729</v>
      </c>
      <c r="O25" s="89">
        <f t="shared" si="10"/>
        <v>22310279.449524503</v>
      </c>
      <c r="P25" s="89">
        <f t="shared" si="10"/>
        <v>21194765.477048278</v>
      </c>
      <c r="Q25" s="89">
        <f t="shared" si="10"/>
        <v>20079251.504572053</v>
      </c>
      <c r="R25" s="89">
        <f t="shared" si="10"/>
        <v>18963737.532095827</v>
      </c>
      <c r="S25" s="89">
        <f t="shared" si="10"/>
        <v>17848223.559619602</v>
      </c>
      <c r="T25" s="89">
        <f t="shared" si="10"/>
        <v>16732709.587143376</v>
      </c>
      <c r="U25" s="89">
        <f t="shared" si="10"/>
        <v>15617195.614667151</v>
      </c>
      <c r="V25" s="86">
        <f>$I25*(100%-V$23)</f>
        <v>14501681.642190928</v>
      </c>
      <c r="W25" s="63">
        <f t="shared" ref="W25:W27" si="11">V25-(($V25-$AK25)/($AK$1-$V$1))</f>
        <v>13728258.621274078</v>
      </c>
      <c r="X25" s="63">
        <f t="shared" ref="X25:X27" si="12">W25-(($V25-$AK25)/($AK$1-$V$1))</f>
        <v>12954835.600357229</v>
      </c>
      <c r="Y25" s="63">
        <f t="shared" ref="Y25:Y27" si="13">X25-(($V25-$AK25)/($AK$1-$V$1))</f>
        <v>12181412.57944038</v>
      </c>
      <c r="Z25" s="63">
        <f t="shared" ref="Z25:Z27" si="14">Y25-(($V25-$AK25)/($AK$1-$V$1))</f>
        <v>11407989.55852353</v>
      </c>
      <c r="AA25" s="63">
        <f t="shared" ref="AA25:AA27" si="15">Z25-(($V25-$AK25)/($AK$1-$V$1))</f>
        <v>10634566.537606681</v>
      </c>
      <c r="AB25" s="63">
        <f t="shared" ref="AB25:AB27" si="16">AA25-(($V25-$AK25)/($AK$1-$V$1))</f>
        <v>9861143.5166898314</v>
      </c>
      <c r="AC25" s="63">
        <f t="shared" ref="AC25:AC27" si="17">AB25-(($V25-$AK25)/($AK$1-$V$1))</f>
        <v>9087720.495772982</v>
      </c>
      <c r="AD25" s="63">
        <f t="shared" ref="AD25:AD27" si="18">AC25-(($V25-$AK25)/($AK$1-$V$1))</f>
        <v>8314297.4748561326</v>
      </c>
      <c r="AE25" s="63">
        <f t="shared" ref="AE25:AE27" si="19">AD25-(($V25-$AK25)/($AK$1-$V$1))</f>
        <v>7540874.4539392833</v>
      </c>
      <c r="AF25" s="63">
        <f t="shared" ref="AF25:AF27" si="20">AE25-(($V25-$AK25)/($AK$1-$V$1))</f>
        <v>6767451.4330224339</v>
      </c>
      <c r="AG25" s="63">
        <f t="shared" ref="AG25:AG27" si="21">AF25-(($V25-$AK25)/($AK$1-$V$1))</f>
        <v>5994028.4121055845</v>
      </c>
      <c r="AH25" s="63">
        <f t="shared" ref="AH25:AH27" si="22">AG25-(($V25-$AK25)/($AK$1-$V$1))</f>
        <v>5220605.3911887351</v>
      </c>
      <c r="AI25" s="63">
        <f t="shared" ref="AI25:AI27" si="23">AH25-(($V25-$AK25)/($AK$1-$V$1))</f>
        <v>4447182.3702718858</v>
      </c>
      <c r="AJ25" s="63">
        <f t="shared" ref="AJ25:AJ27" si="24">AI25-(($V25-$AK25)/($AK$1-$V$1))</f>
        <v>3673759.3493550364</v>
      </c>
      <c r="AK25" s="86">
        <f t="shared" ref="AK25:AK27" si="25">$I25*(100%-AK$23)</f>
        <v>2900336.3284381847</v>
      </c>
      <c r="AL25" s="33"/>
      <c r="AM25" s="33"/>
      <c r="AN25" s="33"/>
      <c r="AO25" s="33"/>
      <c r="AP25" s="33"/>
      <c r="AQ25" s="33"/>
      <c r="AR25" s="33"/>
      <c r="AS25" s="33"/>
      <c r="AT25" s="33"/>
      <c r="AU25" s="33"/>
    </row>
    <row r="26" spans="1:47" ht="11.5" x14ac:dyDescent="0.25">
      <c r="A26" s="79" t="s">
        <v>99</v>
      </c>
      <c r="B26" s="64"/>
      <c r="C26" s="87"/>
      <c r="D26" s="87"/>
      <c r="E26" s="87"/>
      <c r="F26" s="64"/>
      <c r="G26" s="83"/>
      <c r="H26" s="83" t="s">
        <v>134</v>
      </c>
      <c r="I26" s="88">
        <f>AVERAGE(B19:D19)</f>
        <v>29631802.43359505</v>
      </c>
      <c r="J26" s="89">
        <f t="shared" ref="J26:U26" si="26">I26-(($I26-$V26)/($V$1-$I$1))</f>
        <v>28492117.724610627</v>
      </c>
      <c r="K26" s="89">
        <f t="shared" si="26"/>
        <v>27352433.015626203</v>
      </c>
      <c r="L26" s="89">
        <f t="shared" si="26"/>
        <v>26212748.30664178</v>
      </c>
      <c r="M26" s="89">
        <f t="shared" si="26"/>
        <v>25073063.597657356</v>
      </c>
      <c r="N26" s="89">
        <f t="shared" si="26"/>
        <v>23933378.888672933</v>
      </c>
      <c r="O26" s="89">
        <f t="shared" si="26"/>
        <v>22793694.17968851</v>
      </c>
      <c r="P26" s="89">
        <f t="shared" si="26"/>
        <v>21654009.470704086</v>
      </c>
      <c r="Q26" s="89">
        <f t="shared" si="26"/>
        <v>20514324.761719663</v>
      </c>
      <c r="R26" s="89">
        <f t="shared" si="26"/>
        <v>19374640.052735239</v>
      </c>
      <c r="S26" s="89">
        <f t="shared" si="26"/>
        <v>18234955.343750816</v>
      </c>
      <c r="T26" s="89">
        <f t="shared" si="26"/>
        <v>17095270.634766392</v>
      </c>
      <c r="U26" s="89">
        <f t="shared" si="26"/>
        <v>15955585.925781967</v>
      </c>
      <c r="V26" s="157">
        <f t="shared" ref="V26:V27" si="27">$I26*(100%-V$23)</f>
        <v>14815901.216797525</v>
      </c>
      <c r="W26" s="63">
        <f t="shared" si="11"/>
        <v>14025719.818568323</v>
      </c>
      <c r="X26" s="63">
        <f t="shared" si="12"/>
        <v>13235538.420339121</v>
      </c>
      <c r="Y26" s="63">
        <f t="shared" si="13"/>
        <v>12445357.022109918</v>
      </c>
      <c r="Z26" s="63">
        <f t="shared" si="14"/>
        <v>11655175.623880716</v>
      </c>
      <c r="AA26" s="63">
        <f t="shared" si="15"/>
        <v>10864994.225651514</v>
      </c>
      <c r="AB26" s="63">
        <f t="shared" si="16"/>
        <v>10074812.827422312</v>
      </c>
      <c r="AC26" s="63">
        <f t="shared" si="17"/>
        <v>9284631.4291931093</v>
      </c>
      <c r="AD26" s="63">
        <f t="shared" si="18"/>
        <v>8494450.030963907</v>
      </c>
      <c r="AE26" s="63">
        <f t="shared" si="19"/>
        <v>7704268.6327347057</v>
      </c>
      <c r="AF26" s="63">
        <f t="shared" si="20"/>
        <v>6914087.2345055044</v>
      </c>
      <c r="AG26" s="63">
        <f t="shared" si="21"/>
        <v>6123905.836276303</v>
      </c>
      <c r="AH26" s="63">
        <f t="shared" si="22"/>
        <v>5333724.4380471017</v>
      </c>
      <c r="AI26" s="63">
        <f t="shared" si="23"/>
        <v>4543543.0398179004</v>
      </c>
      <c r="AJ26" s="63">
        <f t="shared" si="24"/>
        <v>3753361.6415886991</v>
      </c>
      <c r="AK26" s="86">
        <f t="shared" si="25"/>
        <v>2963180.2433595043</v>
      </c>
      <c r="AL26" s="33"/>
      <c r="AM26" s="33"/>
      <c r="AN26" s="33"/>
      <c r="AO26" s="33"/>
      <c r="AP26" s="33"/>
      <c r="AQ26" s="33"/>
      <c r="AR26" s="33"/>
      <c r="AS26" s="33"/>
      <c r="AT26" s="33"/>
      <c r="AU26" s="33"/>
    </row>
    <row r="27" spans="1:47" ht="11.5" x14ac:dyDescent="0.25">
      <c r="A27" s="79" t="s">
        <v>100</v>
      </c>
      <c r="B27" s="64"/>
      <c r="C27" s="87"/>
      <c r="D27" s="87"/>
      <c r="E27" s="87"/>
      <c r="F27" s="64"/>
      <c r="G27" s="83"/>
      <c r="H27" s="83" t="s">
        <v>134</v>
      </c>
      <c r="I27" s="88">
        <f>AVERAGE(B20:D20)</f>
        <v>30042159.894548137</v>
      </c>
      <c r="J27" s="89">
        <f t="shared" ref="J27:U27" si="28">I27-(($I27-$V27)/($V$1-$I$1))</f>
        <v>28886692.206296284</v>
      </c>
      <c r="K27" s="89">
        <f t="shared" si="28"/>
        <v>27731224.518044431</v>
      </c>
      <c r="L27" s="89">
        <f t="shared" si="28"/>
        <v>26575756.829792578</v>
      </c>
      <c r="M27" s="89">
        <f t="shared" si="28"/>
        <v>25420289.141540725</v>
      </c>
      <c r="N27" s="89">
        <f t="shared" si="28"/>
        <v>24264821.453288872</v>
      </c>
      <c r="O27" s="89">
        <f t="shared" si="28"/>
        <v>23109353.765037019</v>
      </c>
      <c r="P27" s="89">
        <f t="shared" si="28"/>
        <v>21953886.076785166</v>
      </c>
      <c r="Q27" s="89">
        <f t="shared" si="28"/>
        <v>20798418.388533313</v>
      </c>
      <c r="R27" s="89">
        <f t="shared" si="28"/>
        <v>19642950.70028146</v>
      </c>
      <c r="S27" s="89">
        <f t="shared" si="28"/>
        <v>18487483.012029607</v>
      </c>
      <c r="T27" s="89">
        <f t="shared" si="28"/>
        <v>17332015.323777754</v>
      </c>
      <c r="U27" s="89">
        <f t="shared" si="28"/>
        <v>16176547.635525903</v>
      </c>
      <c r="V27" s="90">
        <f t="shared" si="27"/>
        <v>15021079.947274068</v>
      </c>
      <c r="W27" s="63">
        <f t="shared" si="11"/>
        <v>14219955.683419451</v>
      </c>
      <c r="X27" s="63">
        <f t="shared" si="12"/>
        <v>13418831.419564834</v>
      </c>
      <c r="Y27" s="63">
        <f t="shared" si="13"/>
        <v>12617707.155710217</v>
      </c>
      <c r="Z27" s="63">
        <f t="shared" si="14"/>
        <v>11816582.891855599</v>
      </c>
      <c r="AA27" s="63">
        <f t="shared" si="15"/>
        <v>11015458.628000982</v>
      </c>
      <c r="AB27" s="63">
        <f t="shared" si="16"/>
        <v>10214334.364146365</v>
      </c>
      <c r="AC27" s="63">
        <f t="shared" si="17"/>
        <v>9413210.1002917476</v>
      </c>
      <c r="AD27" s="63">
        <f t="shared" si="18"/>
        <v>8612085.8364371303</v>
      </c>
      <c r="AE27" s="63">
        <f t="shared" si="19"/>
        <v>7810961.5725825131</v>
      </c>
      <c r="AF27" s="63">
        <f t="shared" si="20"/>
        <v>7009837.3087278958</v>
      </c>
      <c r="AG27" s="63">
        <f t="shared" si="21"/>
        <v>6208713.0448732786</v>
      </c>
      <c r="AH27" s="63">
        <f t="shared" si="22"/>
        <v>5407588.7810186613</v>
      </c>
      <c r="AI27" s="63">
        <f t="shared" si="23"/>
        <v>4606464.5171640441</v>
      </c>
      <c r="AJ27" s="63">
        <f t="shared" si="24"/>
        <v>3805340.2533094268</v>
      </c>
      <c r="AK27" s="90">
        <f t="shared" si="25"/>
        <v>3004215.9894548128</v>
      </c>
      <c r="AL27" s="33"/>
      <c r="AM27" s="33"/>
      <c r="AN27" s="33"/>
      <c r="AO27" s="33"/>
      <c r="AP27" s="33"/>
      <c r="AQ27" s="33"/>
      <c r="AR27" s="33"/>
      <c r="AS27" s="33"/>
      <c r="AT27" s="33"/>
      <c r="AU27" s="33"/>
    </row>
    <row r="28" spans="1:47" ht="11.5" x14ac:dyDescent="0.25">
      <c r="A28" s="79"/>
      <c r="B28" s="64"/>
      <c r="C28" s="87"/>
      <c r="D28" s="87"/>
      <c r="E28" s="87"/>
      <c r="F28" s="64"/>
      <c r="G28" s="64"/>
      <c r="H28" s="64"/>
      <c r="I28" s="82"/>
      <c r="J28" s="68"/>
      <c r="K28" s="68"/>
      <c r="L28" s="68"/>
      <c r="M28" s="68"/>
      <c r="N28" s="68"/>
      <c r="O28" s="68"/>
      <c r="P28" s="68"/>
      <c r="Q28" s="68"/>
      <c r="R28" s="68"/>
      <c r="S28" s="68"/>
      <c r="T28" s="68"/>
      <c r="U28" s="68"/>
      <c r="V28" s="91"/>
      <c r="W28" s="62"/>
      <c r="X28" s="62"/>
      <c r="Y28" s="62"/>
      <c r="Z28" s="62"/>
      <c r="AA28" s="62"/>
      <c r="AB28" s="62"/>
      <c r="AC28" s="62"/>
      <c r="AD28" s="62"/>
      <c r="AE28" s="62"/>
      <c r="AF28" s="62"/>
      <c r="AG28" s="62"/>
      <c r="AH28" s="62"/>
      <c r="AI28" s="62"/>
      <c r="AJ28" s="62"/>
      <c r="AK28" s="91"/>
      <c r="AL28" s="33"/>
      <c r="AM28" s="33"/>
      <c r="AN28" s="33"/>
      <c r="AO28" s="33"/>
      <c r="AP28" s="33"/>
      <c r="AQ28" s="33"/>
      <c r="AR28" s="33"/>
      <c r="AS28" s="33"/>
      <c r="AT28" s="33"/>
      <c r="AU28" s="33"/>
    </row>
    <row r="29" spans="1:47" ht="11.5" x14ac:dyDescent="0.25">
      <c r="A29" s="114" t="s">
        <v>172</v>
      </c>
      <c r="B29" s="64"/>
      <c r="C29" s="87"/>
      <c r="D29" s="87"/>
      <c r="E29" s="87"/>
      <c r="F29" s="64"/>
      <c r="G29" s="64"/>
      <c r="H29" s="64"/>
      <c r="I29" s="82"/>
      <c r="J29" s="68"/>
      <c r="K29" s="68"/>
      <c r="L29" s="68"/>
      <c r="M29" s="68"/>
      <c r="N29" s="68"/>
      <c r="O29" s="68"/>
      <c r="P29" s="68"/>
      <c r="Q29" s="68"/>
      <c r="R29" s="68"/>
      <c r="S29" s="68"/>
      <c r="T29" s="68"/>
      <c r="U29" s="68"/>
      <c r="V29" s="91"/>
      <c r="W29" s="62"/>
      <c r="X29" s="62"/>
      <c r="Y29" s="62"/>
      <c r="Z29" s="62"/>
      <c r="AA29" s="62"/>
      <c r="AB29" s="62"/>
      <c r="AC29" s="62"/>
      <c r="AD29" s="62"/>
      <c r="AE29" s="62"/>
      <c r="AF29" s="62"/>
      <c r="AG29" s="62"/>
      <c r="AH29" s="62"/>
      <c r="AI29" s="62"/>
      <c r="AJ29" s="62"/>
      <c r="AK29" s="91"/>
      <c r="AL29" s="33"/>
      <c r="AM29" s="33"/>
      <c r="AN29" s="33"/>
      <c r="AO29" s="33"/>
      <c r="AP29" s="33"/>
      <c r="AQ29" s="33"/>
      <c r="AR29" s="33"/>
      <c r="AS29" s="33"/>
      <c r="AT29" s="33"/>
      <c r="AU29" s="33"/>
    </row>
    <row r="30" spans="1:47" ht="11.5" x14ac:dyDescent="0.25">
      <c r="A30" s="114"/>
      <c r="B30" s="64"/>
      <c r="C30" s="87"/>
      <c r="D30" s="87"/>
      <c r="E30" s="87"/>
      <c r="F30" s="64"/>
      <c r="G30" s="64"/>
      <c r="H30" s="64"/>
      <c r="I30" s="82"/>
      <c r="J30" s="68"/>
      <c r="K30" s="68"/>
      <c r="L30" s="68"/>
      <c r="M30" s="68"/>
      <c r="N30" s="68"/>
      <c r="O30" s="68"/>
      <c r="P30" s="68"/>
      <c r="Q30" s="68"/>
      <c r="R30" s="68"/>
      <c r="S30" s="68"/>
      <c r="T30" s="68"/>
      <c r="U30" s="68"/>
      <c r="V30" s="91"/>
      <c r="W30" s="62"/>
      <c r="X30" s="62"/>
      <c r="Y30" s="62"/>
      <c r="Z30" s="62"/>
      <c r="AA30" s="62"/>
      <c r="AB30" s="62"/>
      <c r="AC30" s="62"/>
      <c r="AD30" s="62"/>
      <c r="AE30" s="62"/>
      <c r="AF30" s="62"/>
      <c r="AG30" s="62"/>
      <c r="AH30" s="62"/>
      <c r="AI30" s="62"/>
      <c r="AJ30" s="62"/>
      <c r="AK30" s="91"/>
      <c r="AL30" s="33"/>
      <c r="AM30" s="33"/>
      <c r="AN30" s="33"/>
      <c r="AO30" s="33"/>
      <c r="AP30" s="33"/>
      <c r="AQ30" s="33"/>
      <c r="AR30" s="33"/>
      <c r="AS30" s="33"/>
      <c r="AT30" s="33"/>
      <c r="AU30" s="33"/>
    </row>
    <row r="31" spans="1:47" ht="11.5" x14ac:dyDescent="0.25">
      <c r="A31" s="79" t="s">
        <v>102</v>
      </c>
      <c r="B31" s="64"/>
      <c r="C31" s="87"/>
      <c r="D31" s="87"/>
      <c r="E31" s="87"/>
      <c r="F31" s="64"/>
      <c r="G31" s="64"/>
      <c r="H31" s="64"/>
      <c r="I31" s="82"/>
      <c r="J31" s="139">
        <f t="shared" ref="J31:AK31" si="29">(J24-I24)/I24</f>
        <v>-3.8461538461538401E-2</v>
      </c>
      <c r="K31" s="139">
        <f t="shared" si="29"/>
        <v>-3.9999999999999931E-2</v>
      </c>
      <c r="L31" s="139">
        <f t="shared" si="29"/>
        <v>-4.1666666666666595E-2</v>
      </c>
      <c r="M31" s="139">
        <f t="shared" si="29"/>
        <v>-4.347826086956514E-2</v>
      </c>
      <c r="N31" s="139">
        <f t="shared" si="29"/>
        <v>-4.5454545454545366E-2</v>
      </c>
      <c r="O31" s="139">
        <f t="shared" si="29"/>
        <v>-4.7619047619047526E-2</v>
      </c>
      <c r="P31" s="139">
        <f t="shared" si="29"/>
        <v>-4.9999999999999899E-2</v>
      </c>
      <c r="Q31" s="139">
        <f t="shared" si="29"/>
        <v>-5.2631578947368307E-2</v>
      </c>
      <c r="R31" s="139">
        <f t="shared" si="29"/>
        <v>-5.5555555555555428E-2</v>
      </c>
      <c r="S31" s="139">
        <f t="shared" si="29"/>
        <v>-5.8823529411764559E-2</v>
      </c>
      <c r="T31" s="139">
        <f t="shared" si="29"/>
        <v>-6.2499999999999944E-2</v>
      </c>
      <c r="U31" s="139">
        <f t="shared" si="29"/>
        <v>-6.666666666666661E-2</v>
      </c>
      <c r="V31" s="139">
        <f t="shared" si="29"/>
        <v>-7.1428571428572465E-2</v>
      </c>
      <c r="W31" s="139">
        <f t="shared" si="29"/>
        <v>-5.3333333333333274E-2</v>
      </c>
      <c r="X31" s="139">
        <f t="shared" si="29"/>
        <v>-5.6338028169014016E-2</v>
      </c>
      <c r="Y31" s="139">
        <f t="shared" si="29"/>
        <v>-5.9701492537313362E-2</v>
      </c>
      <c r="Z31" s="139">
        <f t="shared" si="29"/>
        <v>-6.3492063492063405E-2</v>
      </c>
      <c r="AA31" s="139">
        <f t="shared" si="29"/>
        <v>-6.7796610169491428E-2</v>
      </c>
      <c r="AB31" s="139">
        <f t="shared" si="29"/>
        <v>-7.2727272727272613E-2</v>
      </c>
      <c r="AC31" s="139">
        <f t="shared" si="29"/>
        <v>-7.8431372549019482E-2</v>
      </c>
      <c r="AD31" s="139">
        <f t="shared" si="29"/>
        <v>-8.5106382978723361E-2</v>
      </c>
      <c r="AE31" s="139">
        <f t="shared" si="29"/>
        <v>-9.3023255813953432E-2</v>
      </c>
      <c r="AF31" s="139">
        <f t="shared" si="29"/>
        <v>-0.10256410256410251</v>
      </c>
      <c r="AG31" s="139">
        <f t="shared" si="29"/>
        <v>-0.11428571428571421</v>
      </c>
      <c r="AH31" s="139">
        <f t="shared" si="29"/>
        <v>-0.12903225806451604</v>
      </c>
      <c r="AI31" s="139">
        <f t="shared" si="29"/>
        <v>-0.14814814814814803</v>
      </c>
      <c r="AJ31" s="139">
        <f t="shared" si="29"/>
        <v>-0.1739130434782607</v>
      </c>
      <c r="AK31" s="139">
        <f t="shared" si="29"/>
        <v>-0.210526315789475</v>
      </c>
      <c r="AL31" s="33"/>
      <c r="AM31" s="33"/>
      <c r="AN31" s="33"/>
      <c r="AO31" s="33"/>
      <c r="AP31" s="33"/>
      <c r="AQ31" s="33"/>
      <c r="AR31" s="33"/>
      <c r="AS31" s="33"/>
      <c r="AT31" s="33"/>
      <c r="AU31" s="33"/>
    </row>
    <row r="32" spans="1:47" ht="11.5" x14ac:dyDescent="0.25">
      <c r="A32" s="114" t="s">
        <v>103</v>
      </c>
      <c r="B32" s="64"/>
      <c r="C32" s="87"/>
      <c r="D32" s="87"/>
      <c r="E32" s="87"/>
      <c r="F32" s="64"/>
      <c r="G32" s="64"/>
      <c r="H32" s="64"/>
      <c r="I32" s="82"/>
      <c r="J32" s="68"/>
      <c r="K32" s="68"/>
      <c r="L32" s="68"/>
      <c r="M32" s="68"/>
      <c r="N32" s="68"/>
      <c r="O32" s="68"/>
      <c r="P32" s="68"/>
      <c r="Q32" s="68"/>
      <c r="R32" s="68"/>
      <c r="S32" s="68"/>
      <c r="T32" s="68"/>
      <c r="U32" s="68"/>
      <c r="V32" s="91"/>
      <c r="W32" s="62"/>
      <c r="X32" s="62"/>
      <c r="Y32" s="62"/>
      <c r="Z32" s="62"/>
      <c r="AA32" s="62"/>
      <c r="AB32" s="62"/>
      <c r="AC32" s="62"/>
      <c r="AD32" s="62"/>
      <c r="AE32" s="62"/>
      <c r="AF32" s="62"/>
      <c r="AG32" s="62"/>
      <c r="AH32" s="62"/>
      <c r="AI32" s="62"/>
      <c r="AJ32" s="62"/>
      <c r="AK32" s="91"/>
      <c r="AL32" s="33"/>
      <c r="AM32" s="33"/>
      <c r="AN32" s="33"/>
      <c r="AO32" s="33"/>
      <c r="AP32" s="33"/>
      <c r="AQ32" s="33"/>
      <c r="AR32" s="33"/>
      <c r="AS32" s="33"/>
      <c r="AT32" s="33"/>
      <c r="AU32" s="33"/>
    </row>
    <row r="33" spans="1:47" ht="11.5" x14ac:dyDescent="0.25">
      <c r="A33" s="65" t="s">
        <v>107</v>
      </c>
      <c r="B33" s="66"/>
      <c r="C33" s="66"/>
      <c r="D33" s="66"/>
      <c r="E33" s="66"/>
      <c r="F33" s="115"/>
      <c r="G33" s="115"/>
      <c r="H33" s="115"/>
      <c r="I33" s="115"/>
      <c r="J33" s="117"/>
      <c r="K33" s="113"/>
      <c r="L33" s="113"/>
      <c r="M33" s="113"/>
      <c r="N33" s="113"/>
      <c r="O33" s="113"/>
      <c r="P33" s="113"/>
      <c r="Q33" s="113"/>
      <c r="R33" s="113"/>
      <c r="S33" s="113"/>
      <c r="T33" s="113"/>
      <c r="U33" s="113"/>
      <c r="V33" s="118"/>
      <c r="W33" s="119"/>
      <c r="X33" s="119"/>
      <c r="Y33" s="119"/>
      <c r="Z33" s="119"/>
      <c r="AA33" s="119"/>
      <c r="AB33" s="119"/>
      <c r="AC33" s="119"/>
      <c r="AD33" s="119"/>
      <c r="AE33" s="119"/>
      <c r="AF33" s="119"/>
      <c r="AG33" s="119"/>
      <c r="AH33" s="119"/>
      <c r="AI33" s="119"/>
      <c r="AJ33" s="119"/>
      <c r="AK33" s="119"/>
      <c r="AL33" s="33"/>
      <c r="AM33" s="35"/>
      <c r="AN33" s="33"/>
      <c r="AP33" s="23"/>
      <c r="AQ33" s="33"/>
      <c r="AR33" s="33"/>
      <c r="AS33" s="33"/>
      <c r="AT33" s="33"/>
      <c r="AU33" s="33"/>
    </row>
    <row r="34" spans="1:47" ht="11.5" x14ac:dyDescent="0.25">
      <c r="A34" s="61" t="s">
        <v>94</v>
      </c>
      <c r="B34" s="64"/>
      <c r="C34" s="64"/>
      <c r="D34" s="64"/>
      <c r="E34" s="64"/>
      <c r="F34" s="64"/>
      <c r="G34" s="83"/>
      <c r="H34" s="83" t="s">
        <v>104</v>
      </c>
      <c r="I34" s="94">
        <f>I25-I24</f>
        <v>922028.66715136543</v>
      </c>
      <c r="J34" s="95"/>
      <c r="K34" s="96"/>
      <c r="L34" s="97">
        <f>L24+$I34</f>
        <v>25763209.290086035</v>
      </c>
      <c r="M34" s="156">
        <f>L34-(($L34-$V34)/($V$1-$L$1))</f>
        <v>24637056.525296524</v>
      </c>
      <c r="N34" s="156">
        <f t="shared" ref="N34:U34" si="30">M34-(($L34-$V34)/($V$1-$L$1))</f>
        <v>23510903.760507014</v>
      </c>
      <c r="O34" s="156">
        <f t="shared" si="30"/>
        <v>22384750.995717503</v>
      </c>
      <c r="P34" s="156">
        <f t="shared" si="30"/>
        <v>21258598.230927993</v>
      </c>
      <c r="Q34" s="156">
        <f t="shared" si="30"/>
        <v>20132445.466138482</v>
      </c>
      <c r="R34" s="156">
        <f t="shared" si="30"/>
        <v>19006292.701348972</v>
      </c>
      <c r="S34" s="156">
        <f t="shared" si="30"/>
        <v>17880139.936559461</v>
      </c>
      <c r="T34" s="156">
        <f t="shared" si="30"/>
        <v>16753987.171769951</v>
      </c>
      <c r="U34" s="156">
        <f t="shared" si="30"/>
        <v>15627834.40698044</v>
      </c>
      <c r="V34" s="86">
        <f>V25</f>
        <v>14501681.642190928</v>
      </c>
      <c r="W34" s="92"/>
      <c r="X34" s="92"/>
      <c r="Y34" s="92"/>
      <c r="Z34" s="92"/>
      <c r="AA34" s="92"/>
      <c r="AB34" s="92"/>
      <c r="AC34" s="92"/>
      <c r="AD34" s="92"/>
      <c r="AE34" s="92"/>
      <c r="AF34" s="92"/>
      <c r="AG34" s="92"/>
      <c r="AH34" s="92"/>
      <c r="AI34" s="92"/>
      <c r="AJ34" s="92"/>
      <c r="AK34" s="92"/>
      <c r="AL34" s="33"/>
      <c r="AM34" s="33"/>
      <c r="AN34" s="33"/>
      <c r="AO34" s="33"/>
      <c r="AP34" s="33"/>
      <c r="AQ34" s="33"/>
      <c r="AR34" s="33"/>
      <c r="AS34" s="33"/>
      <c r="AT34" s="33"/>
      <c r="AU34" s="33"/>
    </row>
    <row r="35" spans="1:47" ht="11.5" x14ac:dyDescent="0.25">
      <c r="A35" s="61" t="s">
        <v>95</v>
      </c>
      <c r="B35" s="64"/>
      <c r="C35" s="64"/>
      <c r="D35" s="64"/>
      <c r="E35" s="64"/>
      <c r="F35" s="64"/>
      <c r="G35" s="83"/>
      <c r="H35" s="83" t="s">
        <v>105</v>
      </c>
      <c r="I35" s="94">
        <f>I26-I25</f>
        <v>628439.14921319485</v>
      </c>
      <c r="J35" s="95"/>
      <c r="K35" s="96"/>
      <c r="L35" s="96"/>
      <c r="M35" s="96"/>
      <c r="N35" s="96"/>
      <c r="O35" s="100">
        <f>O34+$I35</f>
        <v>23013190.144930698</v>
      </c>
      <c r="P35" s="156">
        <f>O35-(($O35-$V35)/($V$1-$O$1))</f>
        <v>21842148.869483102</v>
      </c>
      <c r="Q35" s="156">
        <f t="shared" ref="Q35:U35" si="31">P35-(($O35-$V35)/($V$1-$O$1))</f>
        <v>20671107.594035506</v>
      </c>
      <c r="R35" s="156">
        <f t="shared" si="31"/>
        <v>19500066.31858791</v>
      </c>
      <c r="S35" s="156">
        <f t="shared" si="31"/>
        <v>18329025.043140315</v>
      </c>
      <c r="T35" s="156">
        <f t="shared" si="31"/>
        <v>17157983.767692719</v>
      </c>
      <c r="U35" s="156">
        <f t="shared" si="31"/>
        <v>15986942.492245123</v>
      </c>
      <c r="V35" s="157">
        <f>V26</f>
        <v>14815901.216797525</v>
      </c>
      <c r="W35" s="92"/>
      <c r="X35" s="92"/>
      <c r="Y35" s="92"/>
      <c r="Z35" s="92"/>
      <c r="AA35" s="92"/>
      <c r="AB35" s="92"/>
      <c r="AC35" s="92"/>
      <c r="AD35" s="92"/>
      <c r="AE35" s="92"/>
      <c r="AF35" s="92"/>
      <c r="AG35" s="92"/>
      <c r="AH35" s="92"/>
      <c r="AI35" s="92"/>
      <c r="AJ35" s="92"/>
      <c r="AK35" s="92"/>
      <c r="AL35" s="33"/>
      <c r="AM35" s="33"/>
      <c r="AN35" s="33"/>
      <c r="AO35" s="33"/>
      <c r="AP35" s="33"/>
      <c r="AQ35" s="33"/>
      <c r="AR35" s="33"/>
      <c r="AS35" s="33"/>
      <c r="AT35" s="33"/>
      <c r="AU35" s="33"/>
    </row>
    <row r="36" spans="1:47" ht="11.5" x14ac:dyDescent="0.25">
      <c r="A36" s="61" t="s">
        <v>96</v>
      </c>
      <c r="B36" s="64"/>
      <c r="C36" s="64"/>
      <c r="D36" s="64"/>
      <c r="E36" s="64"/>
      <c r="F36" s="64"/>
      <c r="G36" s="83"/>
      <c r="H36" s="83" t="s">
        <v>106</v>
      </c>
      <c r="I36" s="94">
        <f>I27-I26</f>
        <v>410357.46095308661</v>
      </c>
      <c r="J36" s="95"/>
      <c r="K36" s="96"/>
      <c r="L36" s="96"/>
      <c r="M36" s="96"/>
      <c r="N36" s="96"/>
      <c r="O36" s="96"/>
      <c r="P36" s="96"/>
      <c r="Q36" s="96"/>
      <c r="R36" s="102">
        <f>R35+$I36</f>
        <v>19910423.779540997</v>
      </c>
      <c r="S36" s="156">
        <f>R36-(($R36-$V36)/($V$1-$R$1))</f>
        <v>18688087.821474265</v>
      </c>
      <c r="T36" s="156">
        <f t="shared" ref="T36:U36" si="32">S36-(($R36-$V36)/($V$1-$R$1))</f>
        <v>17465751.863407534</v>
      </c>
      <c r="U36" s="156">
        <f t="shared" si="32"/>
        <v>16243415.905340802</v>
      </c>
      <c r="V36" s="90">
        <f>V27</f>
        <v>15021079.947274068</v>
      </c>
      <c r="W36" s="92"/>
      <c r="X36" s="92"/>
      <c r="Y36" s="92"/>
      <c r="Z36" s="92"/>
      <c r="AA36" s="92"/>
      <c r="AB36" s="92"/>
      <c r="AC36" s="92"/>
      <c r="AD36" s="92"/>
      <c r="AE36" s="92"/>
      <c r="AF36" s="92"/>
      <c r="AG36" s="92"/>
      <c r="AH36" s="92"/>
      <c r="AI36" s="92"/>
      <c r="AJ36" s="92"/>
      <c r="AK36" s="92"/>
      <c r="AL36" s="31"/>
      <c r="AM36" s="33"/>
      <c r="AN36" s="33"/>
      <c r="AO36" s="33"/>
      <c r="AP36" s="33"/>
      <c r="AQ36" s="33"/>
      <c r="AR36" s="33"/>
      <c r="AS36" s="33"/>
      <c r="AT36" s="33"/>
      <c r="AU36" s="33"/>
    </row>
    <row r="37" spans="1:47" s="38" customFormat="1" ht="11.5" x14ac:dyDescent="0.25">
      <c r="A37" s="150"/>
      <c r="B37" s="151"/>
      <c r="C37" s="151"/>
      <c r="D37" s="151"/>
      <c r="E37" s="151"/>
      <c r="F37" s="151"/>
      <c r="G37" s="152"/>
      <c r="H37" s="152"/>
      <c r="I37" s="153"/>
      <c r="J37" s="73"/>
      <c r="K37" s="154"/>
      <c r="L37" s="154"/>
      <c r="M37" s="154"/>
      <c r="N37" s="154"/>
      <c r="O37" s="154"/>
      <c r="P37" s="154"/>
      <c r="Q37" s="154"/>
      <c r="R37" s="155"/>
      <c r="S37" s="156"/>
      <c r="T37" s="156"/>
      <c r="U37" s="156"/>
      <c r="V37" s="157"/>
      <c r="W37" s="158"/>
      <c r="X37" s="158"/>
      <c r="Y37" s="158"/>
      <c r="Z37" s="158"/>
      <c r="AA37" s="158"/>
      <c r="AB37" s="158"/>
      <c r="AC37" s="158"/>
      <c r="AD37" s="158"/>
      <c r="AE37" s="158"/>
      <c r="AF37" s="158"/>
      <c r="AG37" s="158"/>
      <c r="AH37" s="158"/>
      <c r="AI37" s="158"/>
      <c r="AJ37" s="158"/>
      <c r="AK37" s="158"/>
      <c r="AL37" s="159"/>
      <c r="AM37" s="34"/>
      <c r="AN37" s="34"/>
      <c r="AO37" s="34"/>
      <c r="AP37" s="34"/>
      <c r="AQ37" s="34"/>
      <c r="AR37" s="34"/>
      <c r="AS37" s="34"/>
      <c r="AT37" s="34"/>
      <c r="AU37" s="34"/>
    </row>
    <row r="38" spans="1:47" ht="11.5" x14ac:dyDescent="0.25">
      <c r="A38" s="114" t="s">
        <v>171</v>
      </c>
      <c r="B38" s="62"/>
      <c r="C38" s="62"/>
      <c r="D38" s="62"/>
      <c r="E38" s="62"/>
      <c r="F38" s="62"/>
      <c r="G38" s="62"/>
      <c r="H38" s="62"/>
      <c r="I38" s="62"/>
      <c r="J38" s="92"/>
      <c r="K38" s="92"/>
      <c r="L38" s="92"/>
      <c r="M38" s="92"/>
      <c r="N38" s="92"/>
      <c r="O38" s="92"/>
      <c r="P38" s="92"/>
      <c r="Q38" s="92"/>
      <c r="R38" s="92"/>
      <c r="S38" s="92"/>
      <c r="T38" s="92"/>
      <c r="U38" s="92"/>
      <c r="V38" s="104"/>
      <c r="W38" s="92"/>
      <c r="X38" s="92"/>
      <c r="Y38" s="92"/>
      <c r="Z38" s="92"/>
      <c r="AA38" s="92"/>
      <c r="AB38" s="92"/>
      <c r="AC38" s="92"/>
      <c r="AD38" s="92"/>
      <c r="AE38" s="92"/>
      <c r="AF38" s="92"/>
      <c r="AG38" s="92"/>
      <c r="AH38" s="92"/>
      <c r="AI38" s="92"/>
      <c r="AJ38" s="92"/>
      <c r="AK38" s="92"/>
      <c r="AL38" s="31"/>
      <c r="AM38" s="33"/>
      <c r="AN38" s="33"/>
      <c r="AO38" s="33"/>
      <c r="AP38" s="33"/>
      <c r="AQ38" s="33"/>
      <c r="AR38" s="33"/>
      <c r="AS38" s="33"/>
      <c r="AT38" s="33"/>
      <c r="AU38" s="33"/>
    </row>
    <row r="39" spans="1:47" ht="11.5" x14ac:dyDescent="0.25">
      <c r="A39" s="65" t="s">
        <v>140</v>
      </c>
      <c r="B39" s="66"/>
      <c r="C39" s="66"/>
      <c r="D39" s="66"/>
      <c r="E39" s="66"/>
      <c r="F39" s="66"/>
      <c r="G39" s="66"/>
      <c r="H39" s="66"/>
      <c r="I39" s="66"/>
      <c r="J39" s="119"/>
      <c r="K39" s="119"/>
      <c r="L39" s="119"/>
      <c r="M39" s="119"/>
      <c r="N39" s="119"/>
      <c r="O39" s="119"/>
      <c r="P39" s="119"/>
      <c r="Q39" s="119"/>
      <c r="R39" s="119"/>
      <c r="S39" s="119"/>
      <c r="T39" s="119"/>
      <c r="U39" s="119"/>
      <c r="V39" s="120"/>
      <c r="W39" s="119"/>
      <c r="X39" s="119"/>
      <c r="Y39" s="119"/>
      <c r="Z39" s="119"/>
      <c r="AA39" s="119"/>
      <c r="AB39" s="119"/>
      <c r="AC39" s="119"/>
      <c r="AD39" s="119"/>
      <c r="AE39" s="119"/>
      <c r="AF39" s="119"/>
      <c r="AG39" s="119"/>
      <c r="AH39" s="119"/>
      <c r="AI39" s="119"/>
      <c r="AJ39" s="119"/>
      <c r="AK39" s="120"/>
      <c r="AL39" s="33"/>
      <c r="AM39" s="33"/>
      <c r="AN39" s="33"/>
      <c r="AO39" s="33"/>
      <c r="AP39" s="33"/>
      <c r="AQ39" s="33"/>
      <c r="AR39" s="33"/>
      <c r="AS39" s="33"/>
      <c r="AT39" s="33"/>
      <c r="AU39" s="33"/>
    </row>
    <row r="40" spans="1:47" ht="11.5" x14ac:dyDescent="0.25">
      <c r="A40" s="121" t="s">
        <v>141</v>
      </c>
      <c r="B40" s="62"/>
      <c r="C40" s="62"/>
      <c r="D40" s="62"/>
      <c r="E40" s="62"/>
      <c r="F40" s="62"/>
      <c r="G40" s="62"/>
      <c r="H40" s="62"/>
      <c r="I40" s="105">
        <f>I24</f>
        <v>28081334.61723049</v>
      </c>
      <c r="J40" s="105">
        <f>J24</f>
        <v>27001283.28579855</v>
      </c>
      <c r="K40" s="105">
        <f>K24</f>
        <v>25921231.954366609</v>
      </c>
      <c r="L40" s="98">
        <f>L34</f>
        <v>25763209.290086035</v>
      </c>
      <c r="M40" s="98">
        <f>M34</f>
        <v>24637056.525296524</v>
      </c>
      <c r="N40" s="98">
        <f>N34</f>
        <v>23510903.760507014</v>
      </c>
      <c r="O40" s="101">
        <f>O35</f>
        <v>23013190.144930698</v>
      </c>
      <c r="P40" s="101">
        <f>P35</f>
        <v>21842148.869483102</v>
      </c>
      <c r="Q40" s="101">
        <f>Q35</f>
        <v>20671107.594035506</v>
      </c>
      <c r="R40" s="103">
        <f>R36</f>
        <v>19910423.779540997</v>
      </c>
      <c r="S40" s="103">
        <f>S36</f>
        <v>18688087.821474265</v>
      </c>
      <c r="T40" s="103">
        <f>T36</f>
        <v>17465751.863407534</v>
      </c>
      <c r="U40" s="103">
        <f>U36</f>
        <v>16243415.905340802</v>
      </c>
      <c r="V40" s="106">
        <f>V36</f>
        <v>15021079.947274068</v>
      </c>
      <c r="W40" s="99">
        <f t="shared" ref="W40" si="33">V40-(($V40-$AK40)/($AK$1-$V$1))</f>
        <v>14219955.683419451</v>
      </c>
      <c r="X40" s="99">
        <f t="shared" ref="X40" si="34">W40-(($V40-$AK40)/($AK$1-$V$1))</f>
        <v>13418831.419564834</v>
      </c>
      <c r="Y40" s="99">
        <f t="shared" ref="Y40" si="35">X40-(($V40-$AK40)/($AK$1-$V$1))</f>
        <v>12617707.155710217</v>
      </c>
      <c r="Z40" s="99">
        <f t="shared" ref="Z40" si="36">Y40-(($V40-$AK40)/($AK$1-$V$1))</f>
        <v>11816582.891855599</v>
      </c>
      <c r="AA40" s="99">
        <f t="shared" ref="AA40" si="37">Z40-(($V40-$AK40)/($AK$1-$V$1))</f>
        <v>11015458.628000982</v>
      </c>
      <c r="AB40" s="99">
        <f t="shared" ref="AB40" si="38">AA40-(($V40-$AK40)/($AK$1-$V$1))</f>
        <v>10214334.364146365</v>
      </c>
      <c r="AC40" s="99">
        <f t="shared" ref="AC40" si="39">AB40-(($V40-$AK40)/($AK$1-$V$1))</f>
        <v>9413210.1002917476</v>
      </c>
      <c r="AD40" s="99">
        <f t="shared" ref="AD40" si="40">AC40-(($V40-$AK40)/($AK$1-$V$1))</f>
        <v>8612085.8364371303</v>
      </c>
      <c r="AE40" s="99">
        <f t="shared" ref="AE40" si="41">AD40-(($V40-$AK40)/($AK$1-$V$1))</f>
        <v>7810961.5725825131</v>
      </c>
      <c r="AF40" s="99">
        <f t="shared" ref="AF40" si="42">AE40-(($V40-$AK40)/($AK$1-$V$1))</f>
        <v>7009837.3087278958</v>
      </c>
      <c r="AG40" s="99">
        <f t="shared" ref="AG40" si="43">AF40-(($V40-$AK40)/($AK$1-$V$1))</f>
        <v>6208713.0448732786</v>
      </c>
      <c r="AH40" s="99">
        <f t="shared" ref="AH40" si="44">AG40-(($V40-$AK40)/($AK$1-$V$1))</f>
        <v>5407588.7810186613</v>
      </c>
      <c r="AI40" s="99">
        <f t="shared" ref="AI40" si="45">AH40-(($V40-$AK40)/($AK$1-$V$1))</f>
        <v>4606464.5171640441</v>
      </c>
      <c r="AJ40" s="99">
        <f t="shared" ref="AJ40" si="46">AI40-(($V40-$AK40)/($AK$1-$V$1))</f>
        <v>3805340.2533094268</v>
      </c>
      <c r="AK40" s="106">
        <f>AK27</f>
        <v>3004215.9894548128</v>
      </c>
      <c r="AL40" s="33"/>
      <c r="AM40" s="33"/>
      <c r="AN40" s="33"/>
      <c r="AO40" s="33"/>
      <c r="AP40" s="33"/>
      <c r="AQ40" s="33"/>
      <c r="AR40" s="33"/>
      <c r="AS40" s="33"/>
      <c r="AT40" s="33"/>
      <c r="AU40" s="33"/>
    </row>
    <row r="41" spans="1:47" ht="11.5" x14ac:dyDescent="0.25">
      <c r="A41" s="122" t="s">
        <v>101</v>
      </c>
      <c r="B41" s="62"/>
      <c r="C41" s="62"/>
      <c r="D41" s="62"/>
      <c r="E41" s="62"/>
      <c r="F41" s="62"/>
      <c r="G41" s="62"/>
      <c r="H41" s="62"/>
      <c r="I41" s="107"/>
      <c r="J41" s="139">
        <f>(J40-I40)/I40</f>
        <v>-3.8461538461538401E-2</v>
      </c>
      <c r="K41" s="139">
        <f t="shared" ref="K41:AK41" si="47">(K40-J40)/J40</f>
        <v>-3.9999999999999931E-2</v>
      </c>
      <c r="L41" s="139">
        <f t="shared" si="47"/>
        <v>-6.0962636559391912E-3</v>
      </c>
      <c r="M41" s="139">
        <f t="shared" si="47"/>
        <v>-4.3711664649747906E-2</v>
      </c>
      <c r="N41" s="139">
        <f t="shared" si="47"/>
        <v>-4.5709712263444037E-2</v>
      </c>
      <c r="O41" s="139">
        <f t="shared" si="47"/>
        <v>-2.116948036733329E-2</v>
      </c>
      <c r="P41" s="139">
        <f t="shared" si="47"/>
        <v>-5.0885655924828424E-2</v>
      </c>
      <c r="Q41" s="139">
        <f t="shared" si="47"/>
        <v>-5.3613830875574871E-2</v>
      </c>
      <c r="R41" s="139">
        <f t="shared" si="47"/>
        <v>-3.6799373765245114E-2</v>
      </c>
      <c r="S41" s="139">
        <f t="shared" si="47"/>
        <v>-6.1391759994719242E-2</v>
      </c>
      <c r="T41" s="139">
        <f t="shared" si="47"/>
        <v>-6.5407224631198468E-2</v>
      </c>
      <c r="U41" s="139">
        <f t="shared" si="47"/>
        <v>-6.9984731698132366E-2</v>
      </c>
      <c r="V41" s="139">
        <f t="shared" si="47"/>
        <v>-7.5251164237248397E-2</v>
      </c>
      <c r="W41" s="139">
        <f t="shared" si="47"/>
        <v>-5.3333333333333351E-2</v>
      </c>
      <c r="X41" s="139">
        <f t="shared" si="47"/>
        <v>-5.6338028169014107E-2</v>
      </c>
      <c r="Y41" s="139">
        <f t="shared" si="47"/>
        <v>-5.9701492537313453E-2</v>
      </c>
      <c r="Z41" s="139">
        <f t="shared" si="47"/>
        <v>-6.3492063492063516E-2</v>
      </c>
      <c r="AA41" s="139">
        <f t="shared" si="47"/>
        <v>-6.7796610169491553E-2</v>
      </c>
      <c r="AB41" s="139">
        <f t="shared" si="47"/>
        <v>-7.2727272727272765E-2</v>
      </c>
      <c r="AC41" s="139">
        <f t="shared" si="47"/>
        <v>-7.8431372549019648E-2</v>
      </c>
      <c r="AD41" s="139">
        <f t="shared" si="47"/>
        <v>-8.5106382978723444E-2</v>
      </c>
      <c r="AE41" s="139">
        <f t="shared" si="47"/>
        <v>-9.3023255813953543E-2</v>
      </c>
      <c r="AF41" s="139">
        <f t="shared" si="47"/>
        <v>-0.10256410256410263</v>
      </c>
      <c r="AG41" s="139">
        <f t="shared" si="47"/>
        <v>-0.11428571428571437</v>
      </c>
      <c r="AH41" s="139">
        <f t="shared" si="47"/>
        <v>-0.12903225806451624</v>
      </c>
      <c r="AI41" s="139">
        <f t="shared" si="47"/>
        <v>-0.14814814814814828</v>
      </c>
      <c r="AJ41" s="139">
        <f t="shared" si="47"/>
        <v>-0.17391304347826106</v>
      </c>
      <c r="AK41" s="139">
        <f t="shared" si="47"/>
        <v>-0.21052631578947312</v>
      </c>
      <c r="AL41" s="33"/>
      <c r="AM41" s="33"/>
      <c r="AN41" s="33"/>
      <c r="AO41" s="33"/>
      <c r="AP41" s="33"/>
      <c r="AQ41" s="33"/>
      <c r="AR41" s="33"/>
      <c r="AS41" s="33"/>
      <c r="AT41" s="33"/>
      <c r="AU41" s="33"/>
    </row>
    <row r="42" spans="1:47" ht="11.5" x14ac:dyDescent="0.25">
      <c r="A42" s="122" t="s">
        <v>155</v>
      </c>
      <c r="B42" s="62"/>
      <c r="C42" s="62"/>
      <c r="D42" s="62"/>
      <c r="E42" s="62"/>
      <c r="F42" s="62"/>
      <c r="G42" s="62"/>
      <c r="H42" s="62"/>
      <c r="I42" s="107"/>
      <c r="J42" s="139">
        <f>(J40-$I40)/$I40</f>
        <v>-3.8461538461538401E-2</v>
      </c>
      <c r="K42" s="139">
        <f t="shared" ref="K42:AK42" si="48">(K40-$I40)/$I40</f>
        <v>-7.6923076923076802E-2</v>
      </c>
      <c r="L42" s="139">
        <f t="shared" si="48"/>
        <v>-8.2550397220866822E-2</v>
      </c>
      <c r="M42" s="139">
        <f t="shared" si="48"/>
        <v>-0.12265364659059272</v>
      </c>
      <c r="N42" s="139">
        <f t="shared" si="48"/>
        <v>-0.16275689596031861</v>
      </c>
      <c r="O42" s="139">
        <f t="shared" si="48"/>
        <v>-0.18048089741397183</v>
      </c>
      <c r="P42" s="139">
        <f t="shared" si="48"/>
        <v>-0.22218266449198862</v>
      </c>
      <c r="Q42" s="139">
        <f t="shared" si="48"/>
        <v>-0.26388443157000541</v>
      </c>
      <c r="R42" s="139">
        <f t="shared" si="48"/>
        <v>-0.29097302350707666</v>
      </c>
      <c r="S42" s="139">
        <f t="shared" si="48"/>
        <v>-0.33450143747771166</v>
      </c>
      <c r="T42" s="139">
        <f t="shared" si="48"/>
        <v>-0.37802985144834667</v>
      </c>
      <c r="U42" s="139">
        <f t="shared" si="48"/>
        <v>-0.42155826541898161</v>
      </c>
      <c r="V42" s="139">
        <f t="shared" si="48"/>
        <v>-0.46508667938961668</v>
      </c>
      <c r="W42" s="139">
        <f t="shared" si="48"/>
        <v>-0.49361538982217046</v>
      </c>
      <c r="X42" s="139">
        <f t="shared" si="48"/>
        <v>-0.52214410025472424</v>
      </c>
      <c r="Y42" s="139">
        <f t="shared" si="48"/>
        <v>-0.55067281068727802</v>
      </c>
      <c r="Z42" s="139">
        <f t="shared" si="48"/>
        <v>-0.57920152111983181</v>
      </c>
      <c r="AA42" s="139">
        <f t="shared" si="48"/>
        <v>-0.60773023155238559</v>
      </c>
      <c r="AB42" s="139">
        <f t="shared" si="48"/>
        <v>-0.63625894198493937</v>
      </c>
      <c r="AC42" s="139">
        <f t="shared" si="48"/>
        <v>-0.66478765241749316</v>
      </c>
      <c r="AD42" s="139">
        <f t="shared" si="48"/>
        <v>-0.69331636285004705</v>
      </c>
      <c r="AE42" s="139">
        <f t="shared" si="48"/>
        <v>-0.72184507328260072</v>
      </c>
      <c r="AF42" s="139">
        <f t="shared" si="48"/>
        <v>-0.75037378371515451</v>
      </c>
      <c r="AG42" s="139">
        <f t="shared" si="48"/>
        <v>-0.77890249414770829</v>
      </c>
      <c r="AH42" s="139">
        <f t="shared" si="48"/>
        <v>-0.80743120458026219</v>
      </c>
      <c r="AI42" s="139">
        <f t="shared" si="48"/>
        <v>-0.83595991501281597</v>
      </c>
      <c r="AJ42" s="139">
        <f t="shared" si="48"/>
        <v>-0.86448862544536964</v>
      </c>
      <c r="AK42" s="139">
        <f t="shared" si="48"/>
        <v>-0.89301733587792331</v>
      </c>
      <c r="AL42" s="33"/>
      <c r="AM42" s="33"/>
      <c r="AN42" s="33"/>
      <c r="AO42" s="33"/>
      <c r="AP42" s="33"/>
      <c r="AQ42" s="33"/>
      <c r="AR42" s="33"/>
      <c r="AS42" s="33"/>
      <c r="AT42" s="33"/>
      <c r="AU42" s="33"/>
    </row>
    <row r="43" spans="1:47" ht="11.5" x14ac:dyDescent="0.25">
      <c r="A43" s="122" t="s">
        <v>156</v>
      </c>
      <c r="B43" s="62"/>
      <c r="C43" s="62"/>
      <c r="D43" s="62"/>
      <c r="E43" s="62"/>
      <c r="F43" s="62"/>
      <c r="G43" s="62"/>
      <c r="H43" s="62"/>
      <c r="I43" s="107"/>
      <c r="J43" s="139">
        <f t="shared" ref="J43:AK43" si="49">(J40-$I27)/$I27</f>
        <v>-0.10122030571115583</v>
      </c>
      <c r="K43" s="139">
        <f t="shared" si="49"/>
        <v>-0.13717149348270952</v>
      </c>
      <c r="L43" s="139">
        <f t="shared" si="49"/>
        <v>-0.14243152354829919</v>
      </c>
      <c r="M43" s="139">
        <f t="shared" si="49"/>
        <v>-0.17991726920515116</v>
      </c>
      <c r="N43" s="139">
        <f t="shared" si="49"/>
        <v>-0.21740301486200314</v>
      </c>
      <c r="O43" s="139">
        <f t="shared" si="49"/>
        <v>-0.23397018637441619</v>
      </c>
      <c r="P43" s="139">
        <f t="shared" si="49"/>
        <v>-0.27295011589872809</v>
      </c>
      <c r="Q43" s="139">
        <f t="shared" si="49"/>
        <v>-0.31193004542303998</v>
      </c>
      <c r="R43" s="139">
        <f t="shared" si="49"/>
        <v>-0.33725058885815279</v>
      </c>
      <c r="S43" s="139">
        <f t="shared" si="49"/>
        <v>-0.37793794164361455</v>
      </c>
      <c r="T43" s="139">
        <f t="shared" si="49"/>
        <v>-0.41862529442907637</v>
      </c>
      <c r="U43" s="139">
        <f t="shared" si="49"/>
        <v>-0.45931264721453813</v>
      </c>
      <c r="V43" s="139">
        <f t="shared" si="49"/>
        <v>-0.5</v>
      </c>
      <c r="W43" s="139">
        <f t="shared" si="49"/>
        <v>-0.52666666666666673</v>
      </c>
      <c r="X43" s="139">
        <f t="shared" si="49"/>
        <v>-0.55333333333333334</v>
      </c>
      <c r="Y43" s="139">
        <f t="shared" si="49"/>
        <v>-0.58000000000000007</v>
      </c>
      <c r="Z43" s="139">
        <f t="shared" si="49"/>
        <v>-0.60666666666666669</v>
      </c>
      <c r="AA43" s="139">
        <f t="shared" si="49"/>
        <v>-0.63333333333333341</v>
      </c>
      <c r="AB43" s="139">
        <f t="shared" si="49"/>
        <v>-0.66000000000000014</v>
      </c>
      <c r="AC43" s="139">
        <f t="shared" si="49"/>
        <v>-0.68666666666666676</v>
      </c>
      <c r="AD43" s="139">
        <f t="shared" si="49"/>
        <v>-0.71333333333333337</v>
      </c>
      <c r="AE43" s="139">
        <f t="shared" si="49"/>
        <v>-0.7400000000000001</v>
      </c>
      <c r="AF43" s="139">
        <f t="shared" si="49"/>
        <v>-0.76666666666666683</v>
      </c>
      <c r="AG43" s="139">
        <f t="shared" si="49"/>
        <v>-0.79333333333333345</v>
      </c>
      <c r="AH43" s="139">
        <f t="shared" si="49"/>
        <v>-0.82000000000000006</v>
      </c>
      <c r="AI43" s="139">
        <f t="shared" si="49"/>
        <v>-0.84666666666666679</v>
      </c>
      <c r="AJ43" s="139">
        <f t="shared" si="49"/>
        <v>-0.87333333333333352</v>
      </c>
      <c r="AK43" s="139">
        <f t="shared" si="49"/>
        <v>-0.9</v>
      </c>
      <c r="AL43" s="33"/>
      <c r="AM43" s="33"/>
      <c r="AN43" s="33"/>
      <c r="AO43" s="33"/>
      <c r="AP43" s="33"/>
      <c r="AQ43" s="33"/>
      <c r="AR43" s="33"/>
      <c r="AS43" s="33"/>
      <c r="AT43" s="33"/>
      <c r="AU43" s="33"/>
    </row>
    <row r="44" spans="1:47" ht="11.5" x14ac:dyDescent="0.25">
      <c r="A44" s="114"/>
      <c r="B44" s="62"/>
      <c r="C44" s="62"/>
      <c r="D44" s="62"/>
      <c r="E44" s="62"/>
      <c r="F44" s="62"/>
      <c r="G44" s="62"/>
      <c r="H44" s="62"/>
      <c r="I44" s="107"/>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33"/>
      <c r="AM44" s="33"/>
      <c r="AN44" s="33"/>
      <c r="AO44" s="33"/>
      <c r="AP44" s="33"/>
      <c r="AQ44" s="33"/>
      <c r="AR44" s="33"/>
      <c r="AS44" s="33"/>
      <c r="AT44" s="33"/>
      <c r="AU44" s="33"/>
    </row>
    <row r="45" spans="1:47" ht="11.5" x14ac:dyDescent="0.25">
      <c r="A45" s="114" t="s">
        <v>169</v>
      </c>
      <c r="B45" s="62"/>
      <c r="C45" s="62"/>
      <c r="D45" s="62"/>
      <c r="E45" s="62"/>
      <c r="F45" s="62"/>
      <c r="G45" s="62"/>
      <c r="H45" s="62"/>
      <c r="I45" s="108"/>
      <c r="J45" s="93"/>
      <c r="K45" s="109"/>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37"/>
      <c r="AM45" s="33"/>
      <c r="AN45" s="33"/>
      <c r="AO45" s="33"/>
      <c r="AP45" s="33"/>
      <c r="AQ45" s="33"/>
      <c r="AR45" s="33"/>
      <c r="AS45" s="33"/>
      <c r="AT45" s="33"/>
      <c r="AU45" s="33"/>
    </row>
    <row r="46" spans="1:47" x14ac:dyDescent="0.2">
      <c r="A46" s="37"/>
      <c r="B46" s="33"/>
      <c r="C46" s="33"/>
      <c r="D46" s="33"/>
      <c r="E46" s="33"/>
      <c r="F46" s="33"/>
      <c r="G46" s="33"/>
      <c r="H46" s="33"/>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3"/>
      <c r="AN46" s="33"/>
      <c r="AO46" s="33"/>
      <c r="AP46" s="33"/>
      <c r="AQ46" s="33"/>
      <c r="AR46" s="33"/>
      <c r="AS46" s="33"/>
      <c r="AT46" s="33"/>
      <c r="AU46" s="33"/>
    </row>
    <row r="47" spans="1:47" ht="46.5" x14ac:dyDescent="0.35">
      <c r="A47" s="58" t="s">
        <v>136</v>
      </c>
      <c r="B47" s="59"/>
      <c r="C47" s="59"/>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37"/>
      <c r="AM47" s="33"/>
      <c r="AN47" s="33"/>
      <c r="AO47" s="33"/>
      <c r="AP47" s="33"/>
      <c r="AQ47" s="33"/>
    </row>
    <row r="48" spans="1:47" s="124" customFormat="1" ht="13" x14ac:dyDescent="0.3">
      <c r="A48" s="123"/>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6"/>
      <c r="AN48" s="126"/>
      <c r="AO48" s="126"/>
      <c r="AP48" s="126"/>
      <c r="AQ48" s="126"/>
    </row>
    <row r="49" spans="1:47" s="124" customFormat="1" ht="13" x14ac:dyDescent="0.3">
      <c r="A49" s="127" t="s">
        <v>142</v>
      </c>
      <c r="B49" s="128"/>
      <c r="C49" s="128"/>
      <c r="D49" s="128"/>
      <c r="E49" s="128"/>
      <c r="F49" s="128"/>
      <c r="G49" s="128"/>
      <c r="H49" s="128"/>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5"/>
      <c r="AM49" s="126"/>
      <c r="AN49" s="126"/>
      <c r="AO49" s="126"/>
      <c r="AP49" s="126"/>
      <c r="AQ49" s="126"/>
    </row>
    <row r="50" spans="1:47" ht="11.5" x14ac:dyDescent="0.25">
      <c r="A50" s="61" t="s">
        <v>0</v>
      </c>
      <c r="B50" s="62"/>
      <c r="C50" s="62"/>
      <c r="D50" s="62"/>
      <c r="E50" s="62"/>
      <c r="F50" s="62"/>
      <c r="G50" s="62"/>
      <c r="H50" s="62"/>
      <c r="I50" s="63">
        <f>ROUND(I$24*$G7,0)</f>
        <v>5759972</v>
      </c>
      <c r="J50" s="63">
        <f t="shared" ref="J50:AK50" si="50">ROUND(J$24*$G7,0)</f>
        <v>5538434</v>
      </c>
      <c r="K50" s="63">
        <f t="shared" si="50"/>
        <v>5316897</v>
      </c>
      <c r="L50" s="63">
        <f t="shared" si="50"/>
        <v>5095359</v>
      </c>
      <c r="M50" s="63">
        <f t="shared" si="50"/>
        <v>4873822</v>
      </c>
      <c r="N50" s="63">
        <f t="shared" si="50"/>
        <v>4652285</v>
      </c>
      <c r="O50" s="63">
        <f t="shared" si="50"/>
        <v>4430747</v>
      </c>
      <c r="P50" s="63">
        <f t="shared" si="50"/>
        <v>4209210</v>
      </c>
      <c r="Q50" s="63">
        <f t="shared" si="50"/>
        <v>3987673</v>
      </c>
      <c r="R50" s="63">
        <f t="shared" si="50"/>
        <v>3766135</v>
      </c>
      <c r="S50" s="63">
        <f t="shared" si="50"/>
        <v>3544598</v>
      </c>
      <c r="T50" s="63">
        <f t="shared" si="50"/>
        <v>3323061</v>
      </c>
      <c r="U50" s="63">
        <f t="shared" si="50"/>
        <v>3101523</v>
      </c>
      <c r="V50" s="63">
        <f t="shared" si="50"/>
        <v>2879986</v>
      </c>
      <c r="W50" s="63">
        <f t="shared" si="50"/>
        <v>2726387</v>
      </c>
      <c r="X50" s="63">
        <f t="shared" si="50"/>
        <v>2572787</v>
      </c>
      <c r="Y50" s="63">
        <f t="shared" si="50"/>
        <v>2419188</v>
      </c>
      <c r="Z50" s="63">
        <f t="shared" si="50"/>
        <v>2265589</v>
      </c>
      <c r="AA50" s="63">
        <f t="shared" si="50"/>
        <v>2111990</v>
      </c>
      <c r="AB50" s="63">
        <f t="shared" si="50"/>
        <v>1958390</v>
      </c>
      <c r="AC50" s="63">
        <f t="shared" si="50"/>
        <v>1804791</v>
      </c>
      <c r="AD50" s="63">
        <f t="shared" si="50"/>
        <v>1651192</v>
      </c>
      <c r="AE50" s="63">
        <f t="shared" si="50"/>
        <v>1497593</v>
      </c>
      <c r="AF50" s="63">
        <f t="shared" si="50"/>
        <v>1343993</v>
      </c>
      <c r="AG50" s="63">
        <f t="shared" si="50"/>
        <v>1190394</v>
      </c>
      <c r="AH50" s="63">
        <f t="shared" si="50"/>
        <v>1036795</v>
      </c>
      <c r="AI50" s="63">
        <f t="shared" si="50"/>
        <v>883196</v>
      </c>
      <c r="AJ50" s="63">
        <f t="shared" si="50"/>
        <v>729596</v>
      </c>
      <c r="AK50" s="63">
        <f t="shared" si="50"/>
        <v>575997</v>
      </c>
      <c r="AL50" s="37"/>
      <c r="AM50" s="33"/>
      <c r="AN50" s="33"/>
      <c r="AO50" s="33"/>
      <c r="AP50" s="33"/>
      <c r="AQ50" s="33"/>
      <c r="AR50" s="33"/>
      <c r="AS50" s="33"/>
      <c r="AT50" s="33"/>
      <c r="AU50" s="33"/>
    </row>
    <row r="51" spans="1:47" ht="11.5" x14ac:dyDescent="0.25">
      <c r="A51" s="61" t="s">
        <v>92</v>
      </c>
      <c r="B51" s="62"/>
      <c r="C51" s="62"/>
      <c r="D51" s="62"/>
      <c r="E51" s="62"/>
      <c r="F51" s="62"/>
      <c r="G51" s="62"/>
      <c r="H51" s="62"/>
      <c r="I51" s="63">
        <f>ROUND(I$24*$G8,0)</f>
        <v>743707</v>
      </c>
      <c r="J51" s="63">
        <f t="shared" ref="J51:AK51" si="51">ROUND(J$24*$G8,0)</f>
        <v>715103</v>
      </c>
      <c r="K51" s="63">
        <f t="shared" si="51"/>
        <v>686499</v>
      </c>
      <c r="L51" s="63">
        <f t="shared" si="51"/>
        <v>657895</v>
      </c>
      <c r="M51" s="63">
        <f t="shared" si="51"/>
        <v>629291</v>
      </c>
      <c r="N51" s="63">
        <f t="shared" si="51"/>
        <v>600687</v>
      </c>
      <c r="O51" s="63">
        <f t="shared" si="51"/>
        <v>572083</v>
      </c>
      <c r="P51" s="63">
        <f t="shared" si="51"/>
        <v>543478</v>
      </c>
      <c r="Q51" s="63">
        <f t="shared" si="51"/>
        <v>514874</v>
      </c>
      <c r="R51" s="63">
        <f t="shared" si="51"/>
        <v>486270</v>
      </c>
      <c r="S51" s="63">
        <f t="shared" si="51"/>
        <v>457666</v>
      </c>
      <c r="T51" s="63">
        <f t="shared" si="51"/>
        <v>429062</v>
      </c>
      <c r="U51" s="63">
        <f t="shared" si="51"/>
        <v>400458</v>
      </c>
      <c r="V51" s="63">
        <f t="shared" si="51"/>
        <v>371854</v>
      </c>
      <c r="W51" s="63">
        <f t="shared" si="51"/>
        <v>352021</v>
      </c>
      <c r="X51" s="63">
        <f t="shared" si="51"/>
        <v>332189</v>
      </c>
      <c r="Y51" s="63">
        <f t="shared" si="51"/>
        <v>312357</v>
      </c>
      <c r="Z51" s="63">
        <f t="shared" si="51"/>
        <v>292525</v>
      </c>
      <c r="AA51" s="63">
        <f t="shared" si="51"/>
        <v>272693</v>
      </c>
      <c r="AB51" s="63">
        <f t="shared" si="51"/>
        <v>252860</v>
      </c>
      <c r="AC51" s="63">
        <f t="shared" si="51"/>
        <v>233028</v>
      </c>
      <c r="AD51" s="63">
        <f t="shared" si="51"/>
        <v>213196</v>
      </c>
      <c r="AE51" s="63">
        <f t="shared" si="51"/>
        <v>193364</v>
      </c>
      <c r="AF51" s="63">
        <f t="shared" si="51"/>
        <v>173532</v>
      </c>
      <c r="AG51" s="63">
        <f t="shared" si="51"/>
        <v>153699</v>
      </c>
      <c r="AH51" s="63">
        <f t="shared" si="51"/>
        <v>133867</v>
      </c>
      <c r="AI51" s="63">
        <f t="shared" si="51"/>
        <v>114035</v>
      </c>
      <c r="AJ51" s="63">
        <f t="shared" si="51"/>
        <v>94203</v>
      </c>
      <c r="AK51" s="63">
        <f t="shared" si="51"/>
        <v>74371</v>
      </c>
      <c r="AL51" s="37"/>
      <c r="AM51" s="33"/>
      <c r="AN51" s="33"/>
      <c r="AO51" s="33"/>
      <c r="AP51" s="33"/>
      <c r="AQ51" s="33"/>
      <c r="AR51" s="33"/>
      <c r="AS51" s="33"/>
      <c r="AT51" s="33"/>
      <c r="AU51" s="33"/>
    </row>
    <row r="52" spans="1:47" ht="11.5" x14ac:dyDescent="0.25">
      <c r="A52" s="61" t="s">
        <v>91</v>
      </c>
      <c r="B52" s="62"/>
      <c r="C52" s="62"/>
      <c r="D52" s="62"/>
      <c r="E52" s="62"/>
      <c r="F52" s="62"/>
      <c r="G52" s="62"/>
      <c r="H52" s="62"/>
      <c r="I52" s="63">
        <f>ROUND(I$24*$G9,0)</f>
        <v>703373</v>
      </c>
      <c r="J52" s="63">
        <f t="shared" ref="J52:AK52" si="52">ROUND(J$24*$G9,0)</f>
        <v>676320</v>
      </c>
      <c r="K52" s="63">
        <f t="shared" si="52"/>
        <v>649267</v>
      </c>
      <c r="L52" s="63">
        <f t="shared" si="52"/>
        <v>622214</v>
      </c>
      <c r="M52" s="63">
        <f t="shared" si="52"/>
        <v>595161</v>
      </c>
      <c r="N52" s="63">
        <f t="shared" si="52"/>
        <v>568109</v>
      </c>
      <c r="O52" s="63">
        <f t="shared" si="52"/>
        <v>541056</v>
      </c>
      <c r="P52" s="63">
        <f t="shared" si="52"/>
        <v>514003</v>
      </c>
      <c r="Q52" s="63">
        <f t="shared" si="52"/>
        <v>486950</v>
      </c>
      <c r="R52" s="63">
        <f t="shared" si="52"/>
        <v>459897</v>
      </c>
      <c r="S52" s="63">
        <f t="shared" si="52"/>
        <v>432845</v>
      </c>
      <c r="T52" s="63">
        <f t="shared" si="52"/>
        <v>405792</v>
      </c>
      <c r="U52" s="63">
        <f t="shared" si="52"/>
        <v>378739</v>
      </c>
      <c r="V52" s="63">
        <f t="shared" si="52"/>
        <v>351686</v>
      </c>
      <c r="W52" s="63">
        <f t="shared" si="52"/>
        <v>332930</v>
      </c>
      <c r="X52" s="63">
        <f t="shared" si="52"/>
        <v>314173</v>
      </c>
      <c r="Y52" s="63">
        <f t="shared" si="52"/>
        <v>295416</v>
      </c>
      <c r="Z52" s="63">
        <f t="shared" si="52"/>
        <v>276660</v>
      </c>
      <c r="AA52" s="63">
        <f t="shared" si="52"/>
        <v>257903</v>
      </c>
      <c r="AB52" s="63">
        <f t="shared" si="52"/>
        <v>239147</v>
      </c>
      <c r="AC52" s="63">
        <f t="shared" si="52"/>
        <v>220390</v>
      </c>
      <c r="AD52" s="63">
        <f t="shared" si="52"/>
        <v>201633</v>
      </c>
      <c r="AE52" s="63">
        <f t="shared" si="52"/>
        <v>182877</v>
      </c>
      <c r="AF52" s="63">
        <f t="shared" si="52"/>
        <v>164120</v>
      </c>
      <c r="AG52" s="63">
        <f t="shared" si="52"/>
        <v>145364</v>
      </c>
      <c r="AH52" s="63">
        <f t="shared" si="52"/>
        <v>126607</v>
      </c>
      <c r="AI52" s="63">
        <f t="shared" si="52"/>
        <v>107850</v>
      </c>
      <c r="AJ52" s="63">
        <f t="shared" si="52"/>
        <v>89094</v>
      </c>
      <c r="AK52" s="63">
        <f t="shared" si="52"/>
        <v>70337</v>
      </c>
      <c r="AL52" s="37"/>
      <c r="AM52" s="33"/>
      <c r="AN52" s="33"/>
      <c r="AO52" s="33"/>
      <c r="AP52" s="33"/>
      <c r="AQ52" s="33"/>
      <c r="AR52" s="33"/>
      <c r="AS52" s="33"/>
      <c r="AT52" s="33"/>
      <c r="AU52" s="33"/>
    </row>
    <row r="53" spans="1:47" ht="11.5" x14ac:dyDescent="0.25">
      <c r="A53" s="64"/>
      <c r="B53" s="62"/>
      <c r="C53" s="62"/>
      <c r="D53" s="62"/>
      <c r="E53" s="62"/>
      <c r="F53" s="62"/>
      <c r="G53" s="62"/>
      <c r="H53" s="62"/>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33"/>
      <c r="AM53" s="33"/>
      <c r="AN53" s="33"/>
      <c r="AO53" s="33"/>
      <c r="AP53" s="33"/>
      <c r="AQ53" s="33"/>
      <c r="AR53" s="33"/>
      <c r="AS53" s="33"/>
      <c r="AT53" s="33"/>
      <c r="AU53" s="33"/>
    </row>
    <row r="54" spans="1:47" ht="11.5" x14ac:dyDescent="0.25">
      <c r="A54" s="114" t="s">
        <v>170</v>
      </c>
      <c r="B54" s="33"/>
      <c r="C54" s="33"/>
      <c r="D54" s="33"/>
      <c r="E54" s="33"/>
      <c r="F54" s="33"/>
      <c r="G54" s="33"/>
      <c r="H54" s="33"/>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3"/>
      <c r="AM54" s="33"/>
      <c r="AN54" s="33"/>
      <c r="AO54" s="33"/>
      <c r="AP54" s="33"/>
      <c r="AQ54" s="33"/>
      <c r="AR54" s="33"/>
      <c r="AS54" s="33"/>
      <c r="AT54" s="33"/>
      <c r="AU54" s="33"/>
    </row>
    <row r="55" spans="1:47" x14ac:dyDescent="0.2">
      <c r="B55" s="33"/>
      <c r="C55" s="33"/>
      <c r="D55" s="33"/>
      <c r="E55" s="33"/>
      <c r="F55" s="33"/>
      <c r="G55" s="33"/>
      <c r="H55" s="33"/>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3"/>
      <c r="AM55" s="33"/>
      <c r="AN55" s="33"/>
      <c r="AO55" s="33"/>
      <c r="AP55" s="33"/>
      <c r="AQ55" s="33"/>
      <c r="AR55" s="33"/>
      <c r="AS55" s="33"/>
      <c r="AT55" s="33"/>
      <c r="AU55" s="33"/>
    </row>
    <row r="56" spans="1:47" x14ac:dyDescent="0.2">
      <c r="B56" s="33"/>
      <c r="C56" s="33"/>
      <c r="D56" s="33"/>
      <c r="E56" s="33"/>
      <c r="F56" s="33"/>
      <c r="G56" s="33"/>
      <c r="H56" s="33"/>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3"/>
      <c r="AM56" s="33"/>
      <c r="AN56" s="33"/>
      <c r="AO56" s="33"/>
      <c r="AP56" s="33"/>
      <c r="AQ56" s="33"/>
      <c r="AR56" s="33"/>
      <c r="AS56" s="33"/>
      <c r="AT56" s="33"/>
      <c r="AU56" s="33"/>
    </row>
    <row r="57" spans="1:47" x14ac:dyDescent="0.2">
      <c r="B57" s="33"/>
      <c r="C57" s="33"/>
      <c r="D57" s="33"/>
      <c r="E57" s="33"/>
      <c r="F57" s="33"/>
      <c r="G57" s="33"/>
      <c r="H57" s="33"/>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3"/>
      <c r="AM57" s="33"/>
      <c r="AN57" s="33"/>
      <c r="AO57" s="33"/>
      <c r="AP57" s="33"/>
      <c r="AQ57" s="33"/>
      <c r="AR57" s="33"/>
      <c r="AS57" s="33"/>
      <c r="AT57" s="33"/>
      <c r="AU57" s="33"/>
    </row>
    <row r="58" spans="1:47" x14ac:dyDescent="0.2">
      <c r="B58" s="33"/>
      <c r="C58" s="33"/>
      <c r="D58" s="33"/>
      <c r="E58" s="33"/>
      <c r="F58" s="33"/>
      <c r="G58" s="33"/>
      <c r="H58" s="33"/>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3"/>
      <c r="AM58" s="33"/>
      <c r="AN58" s="33"/>
      <c r="AO58" s="33"/>
      <c r="AP58" s="33"/>
      <c r="AQ58" s="33"/>
      <c r="AR58" s="33"/>
      <c r="AS58" s="33"/>
      <c r="AT58" s="33"/>
      <c r="AU58" s="33"/>
    </row>
    <row r="59" spans="1:47" x14ac:dyDescent="0.2">
      <c r="B59" s="33"/>
      <c r="C59" s="33"/>
      <c r="D59" s="33"/>
      <c r="E59" s="33"/>
      <c r="F59" s="33"/>
      <c r="G59" s="33"/>
      <c r="H59" s="33"/>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3"/>
      <c r="AM59" s="33"/>
      <c r="AN59" s="33"/>
      <c r="AO59" s="33"/>
      <c r="AP59" s="33"/>
      <c r="AQ59" s="33"/>
      <c r="AR59" s="33"/>
      <c r="AS59" s="33"/>
      <c r="AT59" s="33"/>
      <c r="AU59" s="33"/>
    </row>
    <row r="60" spans="1:47" x14ac:dyDescent="0.2">
      <c r="B60" s="33"/>
      <c r="C60" s="33"/>
      <c r="D60" s="33"/>
      <c r="E60" s="33"/>
      <c r="F60" s="33"/>
      <c r="G60" s="33"/>
      <c r="H60" s="33"/>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3"/>
      <c r="AM60" s="33"/>
      <c r="AN60" s="33"/>
      <c r="AO60" s="33"/>
      <c r="AP60" s="33"/>
      <c r="AQ60" s="33"/>
      <c r="AR60" s="33"/>
      <c r="AS60" s="33"/>
      <c r="AT60" s="33"/>
      <c r="AU60" s="33"/>
    </row>
    <row r="61" spans="1:47" x14ac:dyDescent="0.2">
      <c r="B61" s="33"/>
      <c r="C61" s="33"/>
      <c r="D61" s="33"/>
      <c r="E61" s="33"/>
      <c r="F61" s="33"/>
      <c r="G61" s="33"/>
      <c r="H61" s="33"/>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3"/>
      <c r="AM61" s="33"/>
      <c r="AN61" s="33"/>
      <c r="AO61" s="33"/>
      <c r="AP61" s="33"/>
      <c r="AQ61" s="33"/>
      <c r="AR61" s="33"/>
      <c r="AS61" s="33"/>
      <c r="AT61" s="33"/>
      <c r="AU61" s="33"/>
    </row>
    <row r="62" spans="1:47" x14ac:dyDescent="0.2">
      <c r="B62" s="33"/>
      <c r="C62" s="33"/>
      <c r="D62" s="33"/>
      <c r="E62" s="33"/>
      <c r="F62" s="33"/>
      <c r="G62" s="33"/>
      <c r="H62" s="33"/>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3"/>
      <c r="AM62" s="33"/>
      <c r="AN62" s="33"/>
      <c r="AO62" s="33"/>
      <c r="AP62" s="33"/>
      <c r="AQ62" s="33"/>
      <c r="AR62" s="33"/>
      <c r="AS62" s="33"/>
      <c r="AT62" s="33"/>
      <c r="AU62" s="33"/>
    </row>
    <row r="63" spans="1:47" x14ac:dyDescent="0.2">
      <c r="B63" s="33"/>
      <c r="C63" s="33"/>
      <c r="D63" s="33"/>
      <c r="E63" s="33"/>
      <c r="F63" s="33"/>
      <c r="G63" s="33"/>
      <c r="H63" s="33"/>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3"/>
      <c r="AM63" s="33"/>
      <c r="AN63" s="33"/>
      <c r="AO63" s="33"/>
      <c r="AP63" s="33"/>
      <c r="AQ63" s="33"/>
      <c r="AR63" s="33"/>
      <c r="AS63" s="33"/>
      <c r="AT63" s="33"/>
      <c r="AU63" s="33"/>
    </row>
    <row r="64" spans="1:47" x14ac:dyDescent="0.2">
      <c r="B64" s="33"/>
      <c r="C64" s="33"/>
      <c r="D64" s="33"/>
      <c r="E64" s="33"/>
      <c r="F64" s="33"/>
      <c r="G64" s="33"/>
      <c r="H64" s="33"/>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3"/>
      <c r="AM64" s="33"/>
      <c r="AN64" s="33"/>
      <c r="AO64" s="33"/>
      <c r="AP64" s="33"/>
      <c r="AQ64" s="33"/>
      <c r="AR64" s="33"/>
      <c r="AS64" s="33"/>
      <c r="AT64" s="33"/>
      <c r="AU64" s="33"/>
    </row>
    <row r="65" spans="2:47" x14ac:dyDescent="0.2">
      <c r="B65" s="33"/>
      <c r="C65" s="33"/>
      <c r="D65" s="33"/>
      <c r="E65" s="33"/>
      <c r="F65" s="33"/>
      <c r="G65" s="33"/>
      <c r="H65" s="33"/>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3"/>
      <c r="AM65" s="33"/>
      <c r="AN65" s="33"/>
      <c r="AO65" s="33"/>
      <c r="AP65" s="33"/>
      <c r="AQ65" s="33"/>
      <c r="AR65" s="33"/>
      <c r="AS65" s="33"/>
      <c r="AT65" s="33"/>
      <c r="AU65" s="33"/>
    </row>
    <row r="66" spans="2:47" x14ac:dyDescent="0.2">
      <c r="B66" s="33"/>
      <c r="C66" s="33"/>
      <c r="D66" s="33"/>
      <c r="E66" s="33"/>
      <c r="F66" s="33"/>
      <c r="G66" s="33"/>
      <c r="H66" s="33"/>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3"/>
      <c r="AM66" s="33"/>
      <c r="AN66" s="33"/>
      <c r="AO66" s="33"/>
      <c r="AP66" s="33"/>
      <c r="AQ66" s="33"/>
      <c r="AR66" s="33"/>
      <c r="AS66" s="33"/>
      <c r="AT66" s="33"/>
      <c r="AU66" s="33"/>
    </row>
    <row r="67" spans="2:47" x14ac:dyDescent="0.2">
      <c r="B67" s="33"/>
      <c r="C67" s="33"/>
      <c r="D67" s="33"/>
      <c r="E67" s="33"/>
      <c r="F67" s="33"/>
      <c r="G67" s="33"/>
      <c r="H67" s="33"/>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3"/>
      <c r="AM67" s="33"/>
      <c r="AN67" s="33"/>
      <c r="AO67" s="33"/>
      <c r="AP67" s="33"/>
      <c r="AQ67" s="33"/>
      <c r="AR67" s="33"/>
      <c r="AS67" s="33"/>
      <c r="AT67" s="33"/>
      <c r="AU67" s="33"/>
    </row>
    <row r="68" spans="2:47" x14ac:dyDescent="0.2">
      <c r="B68" s="33"/>
      <c r="C68" s="33"/>
      <c r="D68" s="33"/>
      <c r="E68" s="33"/>
      <c r="F68" s="33"/>
      <c r="G68" s="33"/>
      <c r="H68" s="33"/>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3"/>
      <c r="AM68" s="33"/>
      <c r="AN68" s="33"/>
      <c r="AO68" s="33"/>
      <c r="AP68" s="33"/>
      <c r="AQ68" s="33"/>
      <c r="AR68" s="33"/>
      <c r="AS68" s="33"/>
      <c r="AT68" s="33"/>
      <c r="AU68" s="33"/>
    </row>
    <row r="69" spans="2:47" x14ac:dyDescent="0.2">
      <c r="B69" s="33"/>
      <c r="C69" s="33"/>
      <c r="D69" s="33"/>
      <c r="E69" s="33"/>
      <c r="F69" s="33"/>
      <c r="G69" s="33"/>
      <c r="H69" s="33"/>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3"/>
      <c r="AM69" s="33"/>
      <c r="AN69" s="33"/>
      <c r="AO69" s="33"/>
      <c r="AP69" s="33"/>
      <c r="AQ69" s="33"/>
      <c r="AR69" s="33"/>
      <c r="AS69" s="33"/>
      <c r="AT69" s="33"/>
      <c r="AU69" s="33"/>
    </row>
  </sheetData>
  <sheetProtection algorithmName="SHA-512" hashValue="dBykdx8IEZgANcJBHp6bWmjpXzhaSn2cOAMSGNHz1iSK8lFiI+fASD5BZGXtRmo7wUEmR0IqLty/MXkvBB5k8g==" saltValue="sqyo5IraTxnTyNDhtsUOoQ==" spinCount="100000" sheet="1" formatColumns="0" formatRows="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38"/>
  <sheetViews>
    <sheetView workbookViewId="0"/>
  </sheetViews>
  <sheetFormatPr defaultColWidth="9.1796875" defaultRowHeight="10" x14ac:dyDescent="0.2"/>
  <cols>
    <col min="1" max="1" width="32.453125" style="7" customWidth="1"/>
    <col min="2" max="2" width="9.26953125" style="7" customWidth="1"/>
    <col min="3" max="3" width="24.7265625" style="7" bestFit="1" customWidth="1"/>
    <col min="4" max="6" width="10.453125" style="7" customWidth="1"/>
    <col min="7" max="7" width="29.54296875" style="7" customWidth="1"/>
    <col min="8" max="8" width="11.1796875" style="7" customWidth="1"/>
    <col min="9" max="16384" width="9.1796875" style="7"/>
  </cols>
  <sheetData>
    <row r="1" spans="1:10" ht="10.5" x14ac:dyDescent="0.25">
      <c r="A1" s="1" t="s">
        <v>161</v>
      </c>
      <c r="B1" s="1"/>
      <c r="C1" s="2" t="s">
        <v>147</v>
      </c>
      <c r="D1" s="1"/>
    </row>
    <row r="2" spans="1:10" ht="11" thickBot="1" x14ac:dyDescent="0.3">
      <c r="A2" s="3"/>
      <c r="B2" s="3"/>
      <c r="C2" s="4"/>
      <c r="D2" s="11">
        <v>2017</v>
      </c>
      <c r="E2" s="11">
        <v>2018</v>
      </c>
      <c r="F2" s="11">
        <v>2019</v>
      </c>
    </row>
    <row r="3" spans="1:10" x14ac:dyDescent="0.2">
      <c r="A3" s="12" t="s">
        <v>0</v>
      </c>
      <c r="B3" s="13"/>
      <c r="C3" s="13"/>
      <c r="D3" s="5">
        <v>6094470.9686223734</v>
      </c>
      <c r="E3" s="5">
        <v>5532775.6400067369</v>
      </c>
      <c r="F3" s="5">
        <v>5970953.6685125325</v>
      </c>
    </row>
    <row r="4" spans="1:10" x14ac:dyDescent="0.2">
      <c r="A4" s="14" t="s">
        <v>91</v>
      </c>
      <c r="B4" s="15"/>
      <c r="C4" s="15"/>
      <c r="D4" s="5">
        <v>710999.5288251458</v>
      </c>
      <c r="E4" s="5">
        <v>684840.68018858891</v>
      </c>
      <c r="F4" s="5">
        <v>714277.45028086565</v>
      </c>
    </row>
    <row r="5" spans="1:10" x14ac:dyDescent="0.2">
      <c r="A5" s="14" t="s">
        <v>92</v>
      </c>
      <c r="B5" s="15"/>
      <c r="C5" s="15"/>
      <c r="D5" s="5">
        <v>1517691.031675512</v>
      </c>
      <c r="E5" s="5">
        <v>1727821.8205861982</v>
      </c>
      <c r="F5" s="5">
        <v>1927767.9953979973</v>
      </c>
    </row>
    <row r="6" spans="1:10" x14ac:dyDescent="0.2">
      <c r="A6" s="14" t="s">
        <v>1</v>
      </c>
      <c r="B6" s="15"/>
      <c r="C6" s="15"/>
      <c r="D6" s="5">
        <v>2981.137411699201</v>
      </c>
      <c r="E6" s="5">
        <v>3691.7624454912002</v>
      </c>
      <c r="F6" s="5">
        <v>2679.0127807680001</v>
      </c>
    </row>
    <row r="7" spans="1:10" x14ac:dyDescent="0.2">
      <c r="A7" s="14" t="s">
        <v>2</v>
      </c>
      <c r="B7" s="15"/>
      <c r="C7" s="15"/>
      <c r="D7" s="5">
        <v>4688516.9979219679</v>
      </c>
      <c r="E7" s="5">
        <v>5555281.1744915349</v>
      </c>
      <c r="F7" s="5">
        <v>6509780.2948420169</v>
      </c>
    </row>
    <row r="8" spans="1:10" x14ac:dyDescent="0.2">
      <c r="A8" s="14" t="s">
        <v>89</v>
      </c>
      <c r="B8" s="15"/>
      <c r="C8" s="15"/>
      <c r="D8" s="5">
        <v>1093239.9388728002</v>
      </c>
      <c r="E8" s="5">
        <v>1367353.7364168002</v>
      </c>
      <c r="F8" s="5">
        <v>1419724.1856096003</v>
      </c>
    </row>
    <row r="9" spans="1:10" x14ac:dyDescent="0.2">
      <c r="A9" s="14" t="s">
        <v>90</v>
      </c>
      <c r="B9" s="15"/>
      <c r="C9" s="15"/>
      <c r="D9" s="5">
        <v>272532.48602661607</v>
      </c>
      <c r="E9" s="5">
        <v>276935.95258617605</v>
      </c>
      <c r="F9" s="5">
        <v>269121.40874172485</v>
      </c>
    </row>
    <row r="10" spans="1:10" ht="11" thickBot="1" x14ac:dyDescent="0.3">
      <c r="A10" s="17" t="s">
        <v>3</v>
      </c>
      <c r="B10" s="21"/>
      <c r="C10" s="16"/>
      <c r="D10" s="6">
        <f>SUM(D3:D9)</f>
        <v>14380432.089356115</v>
      </c>
      <c r="E10" s="6">
        <f>SUM(E3:E9)</f>
        <v>15148700.766721524</v>
      </c>
      <c r="F10" s="6">
        <f>SUM(F3:F9)</f>
        <v>16814304.016165506</v>
      </c>
    </row>
    <row r="12" spans="1:10" ht="10.5" x14ac:dyDescent="0.25">
      <c r="A12" s="25" t="s">
        <v>164</v>
      </c>
      <c r="B12" s="20"/>
      <c r="C12" s="20"/>
      <c r="D12" s="56">
        <f t="shared" ref="D12:F12" si="0">SUM(D13:D15)</f>
        <v>7459202.2488683546</v>
      </c>
      <c r="E12" s="56">
        <f t="shared" si="0"/>
        <v>6819140.1984639801</v>
      </c>
      <c r="F12" s="56">
        <f t="shared" si="0"/>
        <v>7342811.7720853705</v>
      </c>
      <c r="H12" s="29" t="s">
        <v>154</v>
      </c>
      <c r="J12" s="29"/>
    </row>
    <row r="13" spans="1:10" x14ac:dyDescent="0.2">
      <c r="A13" s="19" t="s">
        <v>0</v>
      </c>
      <c r="B13" s="19"/>
      <c r="C13" s="19"/>
      <c r="D13" s="47">
        <f>(D3-D37)</f>
        <v>5979280.0646279268</v>
      </c>
      <c r="E13" s="47">
        <f>(E3-E37)</f>
        <v>5436132.0862827906</v>
      </c>
      <c r="F13" s="47">
        <f>(F3-F37)</f>
        <v>5864502.6536923125</v>
      </c>
      <c r="H13" s="29" t="s">
        <v>154</v>
      </c>
    </row>
    <row r="14" spans="1:10" x14ac:dyDescent="0.2">
      <c r="A14" s="19" t="s">
        <v>92</v>
      </c>
      <c r="B14" s="19"/>
      <c r="C14" s="19"/>
      <c r="D14" s="47">
        <f>(D5-D29)</f>
        <v>768922.65541528177</v>
      </c>
      <c r="E14" s="47">
        <f>(E5-E29)</f>
        <v>698167.43199260021</v>
      </c>
      <c r="F14" s="47">
        <f>(F5-F29)</f>
        <v>764031.66811219184</v>
      </c>
      <c r="H14" s="29" t="s">
        <v>154</v>
      </c>
    </row>
    <row r="15" spans="1:10" x14ac:dyDescent="0.2">
      <c r="A15" s="19" t="s">
        <v>91</v>
      </c>
      <c r="B15" s="19"/>
      <c r="C15" s="19"/>
      <c r="D15" s="47">
        <f>D4</f>
        <v>710999.5288251458</v>
      </c>
      <c r="E15" s="47">
        <f>E4</f>
        <v>684840.68018858891</v>
      </c>
      <c r="F15" s="47">
        <f>F4</f>
        <v>714277.45028086565</v>
      </c>
      <c r="H15" s="29" t="s">
        <v>154</v>
      </c>
    </row>
    <row r="16" spans="1:10" x14ac:dyDescent="0.2">
      <c r="D16" s="30"/>
      <c r="E16" s="30"/>
      <c r="F16" s="30"/>
      <c r="H16" s="29"/>
    </row>
    <row r="17" spans="1:13" x14ac:dyDescent="0.2">
      <c r="A17" s="48" t="s">
        <v>117</v>
      </c>
      <c r="B17" s="48"/>
      <c r="C17" s="48"/>
      <c r="D17" s="49"/>
      <c r="E17" s="49"/>
      <c r="F17" s="49"/>
      <c r="G17" s="48"/>
      <c r="H17" s="50"/>
      <c r="I17" s="48"/>
      <c r="J17" s="48"/>
      <c r="K17" s="48"/>
      <c r="L17" s="48"/>
      <c r="M17" s="48"/>
    </row>
    <row r="18" spans="1:13" ht="10.5" x14ac:dyDescent="0.25">
      <c r="A18" s="27" t="s">
        <v>158</v>
      </c>
      <c r="B18" s="52"/>
      <c r="C18" s="52"/>
      <c r="D18" s="53"/>
      <c r="E18" s="53"/>
      <c r="F18" s="53"/>
      <c r="G18" s="52"/>
      <c r="H18" s="54"/>
      <c r="I18" s="52"/>
      <c r="J18" s="52"/>
      <c r="K18" s="52"/>
      <c r="L18" s="52"/>
      <c r="M18" s="52"/>
    </row>
    <row r="19" spans="1:13" ht="10.5" x14ac:dyDescent="0.25">
      <c r="A19" s="29" t="s">
        <v>123</v>
      </c>
      <c r="B19" s="52"/>
      <c r="C19" s="52"/>
      <c r="D19" s="53"/>
      <c r="E19" s="53"/>
      <c r="F19" s="53"/>
      <c r="G19" s="52"/>
      <c r="H19" s="54"/>
      <c r="I19" s="52"/>
      <c r="J19" s="52"/>
      <c r="K19" s="52"/>
      <c r="L19" s="52"/>
      <c r="M19" s="52"/>
    </row>
    <row r="20" spans="1:13" ht="10.5" x14ac:dyDescent="0.25">
      <c r="A20" s="29" t="s">
        <v>122</v>
      </c>
      <c r="B20" s="52"/>
      <c r="C20" s="52"/>
      <c r="D20" s="53"/>
      <c r="E20" s="53"/>
      <c r="F20" s="53"/>
      <c r="G20" s="52"/>
      <c r="H20" s="54"/>
      <c r="I20" s="52"/>
      <c r="J20" s="52"/>
      <c r="K20" s="52"/>
      <c r="L20" s="52"/>
      <c r="M20" s="52"/>
    </row>
    <row r="21" spans="1:13" x14ac:dyDescent="0.2">
      <c r="A21" s="29"/>
      <c r="B21" s="52"/>
      <c r="C21" s="52"/>
      <c r="D21" s="53"/>
      <c r="E21" s="53"/>
      <c r="F21" s="53"/>
      <c r="G21" s="52"/>
      <c r="H21" s="54"/>
      <c r="I21" s="52"/>
      <c r="J21" s="52"/>
      <c r="K21" s="52"/>
      <c r="L21" s="52"/>
      <c r="M21" s="52"/>
    </row>
    <row r="22" spans="1:13" ht="10.5" x14ac:dyDescent="0.25">
      <c r="A22" s="29" t="s">
        <v>119</v>
      </c>
    </row>
    <row r="23" spans="1:13" x14ac:dyDescent="0.2">
      <c r="A23" s="29" t="s">
        <v>118</v>
      </c>
    </row>
    <row r="24" spans="1:13" ht="10.5" x14ac:dyDescent="0.25">
      <c r="A24" s="29" t="s">
        <v>120</v>
      </c>
    </row>
    <row r="25" spans="1:13" x14ac:dyDescent="0.2">
      <c r="A25" s="29" t="s">
        <v>124</v>
      </c>
    </row>
    <row r="26" spans="1:13" x14ac:dyDescent="0.2">
      <c r="D26" s="30"/>
      <c r="E26" s="30"/>
      <c r="F26" s="30"/>
      <c r="H26" s="29"/>
    </row>
    <row r="27" spans="1:13" x14ac:dyDescent="0.2">
      <c r="A27" s="48" t="s">
        <v>159</v>
      </c>
      <c r="B27" s="48"/>
      <c r="C27" s="48"/>
      <c r="D27" s="49"/>
      <c r="E27" s="49"/>
      <c r="F27" s="49"/>
      <c r="G27" s="48"/>
      <c r="H27" s="50"/>
      <c r="I27" s="48"/>
      <c r="J27" s="48"/>
      <c r="K27" s="48"/>
      <c r="L27" s="48"/>
      <c r="M27" s="48"/>
    </row>
    <row r="28" spans="1:13" s="133" customFormat="1" ht="10.5" x14ac:dyDescent="0.25">
      <c r="A28" s="40" t="s">
        <v>151</v>
      </c>
      <c r="C28" s="133" t="s">
        <v>149</v>
      </c>
      <c r="D28" s="134"/>
      <c r="E28" s="134"/>
      <c r="F28" s="134"/>
      <c r="H28" s="135"/>
    </row>
    <row r="29" spans="1:13" ht="10.5" x14ac:dyDescent="0.25">
      <c r="A29" s="143" t="s">
        <v>163</v>
      </c>
      <c r="B29" s="143"/>
      <c r="C29" s="144"/>
      <c r="D29" s="145">
        <v>748768.3762602302</v>
      </c>
      <c r="E29" s="145">
        <v>1029654.388593598</v>
      </c>
      <c r="F29" s="146">
        <v>1163736.3272858055</v>
      </c>
      <c r="G29" s="20" t="s">
        <v>153</v>
      </c>
      <c r="H29" s="2"/>
      <c r="I29" s="38"/>
    </row>
    <row r="30" spans="1:13" s="19" customFormat="1" ht="10.5" x14ac:dyDescent="0.25">
      <c r="A30" s="136"/>
      <c r="B30" s="136"/>
      <c r="C30" s="24"/>
      <c r="D30" s="137"/>
      <c r="E30" s="137"/>
      <c r="F30" s="138"/>
      <c r="H30" s="38"/>
      <c r="I30" s="38"/>
    </row>
    <row r="31" spans="1:13" x14ac:dyDescent="0.2">
      <c r="D31" s="22"/>
      <c r="E31" s="22"/>
      <c r="F31" s="22"/>
    </row>
    <row r="32" spans="1:13" x14ac:dyDescent="0.2">
      <c r="A32" s="48" t="s">
        <v>160</v>
      </c>
      <c r="B32" s="48"/>
      <c r="C32" s="48"/>
      <c r="D32" s="49"/>
      <c r="E32" s="49"/>
      <c r="F32" s="49"/>
      <c r="G32" s="48"/>
      <c r="H32" s="50"/>
      <c r="I32" s="48"/>
      <c r="J32" s="48"/>
      <c r="K32" s="48"/>
      <c r="L32" s="48"/>
      <c r="M32" s="48"/>
    </row>
    <row r="33" spans="1:13" s="19" customFormat="1" x14ac:dyDescent="0.2">
      <c r="A33" s="51" t="s">
        <v>121</v>
      </c>
      <c r="B33" s="55">
        <v>5.3114800011356135E-2</v>
      </c>
      <c r="C33" s="52"/>
      <c r="D33" s="53"/>
      <c r="E33" s="53"/>
      <c r="F33" s="53"/>
      <c r="G33" s="52"/>
      <c r="H33" s="54"/>
      <c r="I33" s="52"/>
      <c r="J33" s="52"/>
      <c r="K33" s="52"/>
      <c r="L33" s="52"/>
      <c r="M33" s="52"/>
    </row>
    <row r="34" spans="1:13" s="19" customFormat="1" ht="10.5" x14ac:dyDescent="0.25">
      <c r="A34" s="26" t="s">
        <v>150</v>
      </c>
      <c r="B34" s="8"/>
      <c r="C34" s="8" t="s">
        <v>148</v>
      </c>
      <c r="D34" s="5"/>
      <c r="E34" s="5"/>
      <c r="F34" s="5"/>
      <c r="H34" s="46"/>
    </row>
    <row r="35" spans="1:13" s="19" customFormat="1" x14ac:dyDescent="0.2">
      <c r="A35" s="19" t="s">
        <v>144</v>
      </c>
      <c r="D35" s="5">
        <v>2026837.1610000001</v>
      </c>
      <c r="E35" s="5">
        <v>1698900.209</v>
      </c>
      <c r="F35" s="5">
        <v>1903294.0249999999</v>
      </c>
      <c r="H35" s="46"/>
    </row>
    <row r="36" spans="1:13" s="19" customFormat="1" x14ac:dyDescent="0.2">
      <c r="A36" s="19" t="s">
        <v>145</v>
      </c>
      <c r="D36" s="130">
        <v>1.07</v>
      </c>
      <c r="E36" s="130">
        <v>1.071</v>
      </c>
      <c r="F36" s="130">
        <v>1.0529999999999999</v>
      </c>
      <c r="H36" s="46" t="s">
        <v>146</v>
      </c>
    </row>
    <row r="37" spans="1:13" s="19" customFormat="1" ht="10.5" x14ac:dyDescent="0.25">
      <c r="A37" s="147" t="s">
        <v>162</v>
      </c>
      <c r="B37" s="148"/>
      <c r="C37" s="148"/>
      <c r="D37" s="149">
        <f>(D35*D36*$B$33)</f>
        <v>115190.90399444684</v>
      </c>
      <c r="E37" s="149">
        <f t="shared" ref="E37:F37" si="1">(E35*E36*$B$33)</f>
        <v>96643.553723946461</v>
      </c>
      <c r="F37" s="149">
        <f t="shared" si="1"/>
        <v>106451.0148202203</v>
      </c>
      <c r="G37" s="20" t="s">
        <v>152</v>
      </c>
      <c r="H37" s="46" t="s">
        <v>143</v>
      </c>
    </row>
    <row r="38" spans="1:13" x14ac:dyDescent="0.2">
      <c r="D38" s="5"/>
      <c r="E38" s="5"/>
      <c r="F38" s="5"/>
      <c r="H38" s="29"/>
    </row>
  </sheetData>
  <sheetProtection algorithmName="SHA-512" hashValue="XHM2tdXVNfKG+e020vB66Zcvi7sB443Jd0gXAAhmTd87p8cCxiEQHnJgzteRIlnUsq8pcuHOmdYQFEpzsU9vcA==" saltValue="e6Q17YxqOSjtwiDVJuW9XQ==" spinCount="100000" sheet="1" formatColumns="0" formatRows="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96"/>
  <sheetViews>
    <sheetView workbookViewId="0">
      <pane xSplit="2" ySplit="7" topLeftCell="C8" activePane="bottomRight" state="frozen"/>
      <selection activeCell="C2" sqref="C2"/>
      <selection pane="topRight" activeCell="C2" sqref="C2"/>
      <selection pane="bottomLeft" activeCell="C2" sqref="C2"/>
      <selection pane="bottomRight"/>
    </sheetView>
  </sheetViews>
  <sheetFormatPr defaultColWidth="8.81640625" defaultRowHeight="10" x14ac:dyDescent="0.2"/>
  <cols>
    <col min="1" max="1" width="12.54296875" style="7" customWidth="1"/>
    <col min="2" max="2" width="56.453125" style="7" customWidth="1"/>
    <col min="3" max="5" width="7.81640625" style="7" bestFit="1" customWidth="1"/>
    <col min="6" max="6" width="47.1796875" style="7" customWidth="1"/>
    <col min="7" max="16384" width="8.81640625" style="7"/>
  </cols>
  <sheetData>
    <row r="1" spans="1:6" ht="10.5" x14ac:dyDescent="0.25">
      <c r="A1" s="41" t="s">
        <v>112</v>
      </c>
      <c r="B1" s="10" t="s">
        <v>165</v>
      </c>
    </row>
    <row r="2" spans="1:6" x14ac:dyDescent="0.2">
      <c r="A2" s="42">
        <v>200000</v>
      </c>
      <c r="B2" s="7" t="s">
        <v>113</v>
      </c>
    </row>
    <row r="3" spans="1:6" x14ac:dyDescent="0.2">
      <c r="A3" s="43">
        <v>100000</v>
      </c>
      <c r="B3" s="7" t="s">
        <v>114</v>
      </c>
    </row>
    <row r="4" spans="1:6" s="19" customFormat="1" ht="10.5" x14ac:dyDescent="0.25">
      <c r="A4" s="44">
        <v>50000</v>
      </c>
      <c r="B4" s="7" t="s">
        <v>115</v>
      </c>
      <c r="C4" s="40"/>
      <c r="D4" s="7"/>
      <c r="E4" s="7"/>
    </row>
    <row r="5" spans="1:6" s="19" customFormat="1" ht="10.5" x14ac:dyDescent="0.25">
      <c r="A5" s="45">
        <v>25000</v>
      </c>
      <c r="B5" s="7" t="s">
        <v>116</v>
      </c>
      <c r="C5" s="40" t="s">
        <v>166</v>
      </c>
      <c r="D5" s="7"/>
      <c r="E5" s="7"/>
    </row>
    <row r="6" spans="1:6" s="19" customFormat="1" x14ac:dyDescent="0.2">
      <c r="A6" s="7"/>
      <c r="B6" s="36" t="s">
        <v>167</v>
      </c>
      <c r="C6" s="7"/>
      <c r="D6" s="7"/>
      <c r="E6" s="7"/>
    </row>
    <row r="7" spans="1:6" ht="10.5" x14ac:dyDescent="0.25">
      <c r="A7" s="39"/>
      <c r="B7" s="132" t="s">
        <v>109</v>
      </c>
      <c r="C7" s="32">
        <v>2017</v>
      </c>
      <c r="D7" s="32">
        <v>2018</v>
      </c>
      <c r="E7" s="32">
        <v>2019</v>
      </c>
      <c r="F7" s="10"/>
    </row>
    <row r="8" spans="1:6" x14ac:dyDescent="0.2">
      <c r="A8" s="18"/>
      <c r="B8" s="7" t="s">
        <v>83</v>
      </c>
      <c r="C8" s="9">
        <v>4174597.5195829244</v>
      </c>
      <c r="D8" s="9">
        <v>5389042.4877345683</v>
      </c>
      <c r="E8" s="9">
        <v>5228676.4750875579</v>
      </c>
    </row>
    <row r="9" spans="1:6" x14ac:dyDescent="0.2">
      <c r="A9" s="18"/>
      <c r="B9" s="36" t="s">
        <v>111</v>
      </c>
      <c r="C9" s="9">
        <v>3504950.8648201292</v>
      </c>
      <c r="D9" s="9">
        <v>3520801.6225828631</v>
      </c>
      <c r="E9" s="9">
        <v>3737366.1851319629</v>
      </c>
    </row>
    <row r="10" spans="1:6" x14ac:dyDescent="0.2">
      <c r="A10" s="18"/>
      <c r="B10" s="7" t="s">
        <v>82</v>
      </c>
      <c r="C10" s="9">
        <v>3633404.4422611981</v>
      </c>
      <c r="D10" s="9">
        <v>3579656.239634736</v>
      </c>
      <c r="E10" s="9">
        <v>3666517.5127234408</v>
      </c>
    </row>
    <row r="11" spans="1:6" x14ac:dyDescent="0.2">
      <c r="A11" s="18"/>
      <c r="B11" s="7" t="s">
        <v>84</v>
      </c>
      <c r="C11" s="9">
        <v>4877199.8719977532</v>
      </c>
      <c r="D11" s="9">
        <v>4460608.0646748543</v>
      </c>
      <c r="E11" s="9">
        <v>3347198.3279082114</v>
      </c>
    </row>
    <row r="12" spans="1:6" x14ac:dyDescent="0.2">
      <c r="A12" s="18"/>
      <c r="B12" s="7" t="s">
        <v>81</v>
      </c>
      <c r="C12" s="9">
        <v>2759693.6140704406</v>
      </c>
      <c r="D12" s="9">
        <v>2679516.898040887</v>
      </c>
      <c r="E12" s="9">
        <v>2662966.7823467697</v>
      </c>
    </row>
    <row r="13" spans="1:6" x14ac:dyDescent="0.2">
      <c r="A13" s="18"/>
      <c r="B13" s="7" t="s">
        <v>80</v>
      </c>
      <c r="C13" s="9">
        <v>818569.3233674292</v>
      </c>
      <c r="D13" s="9">
        <v>993478.10369281401</v>
      </c>
      <c r="E13" s="9">
        <v>769115.51439469401</v>
      </c>
    </row>
    <row r="14" spans="1:6" x14ac:dyDescent="0.2">
      <c r="A14" s="18"/>
      <c r="B14" s="36" t="s">
        <v>108</v>
      </c>
      <c r="C14" s="9">
        <v>0</v>
      </c>
      <c r="D14" s="9">
        <v>0</v>
      </c>
      <c r="E14" s="9">
        <v>308659.30693355738</v>
      </c>
    </row>
    <row r="15" spans="1:6" x14ac:dyDescent="0.2">
      <c r="A15" s="18"/>
      <c r="B15" s="36" t="s">
        <v>31</v>
      </c>
      <c r="C15" s="9">
        <v>29594.412822464998</v>
      </c>
      <c r="D15" s="9">
        <v>71447.444319855</v>
      </c>
      <c r="E15" s="9">
        <v>264167.70389192039</v>
      </c>
    </row>
    <row r="16" spans="1:6" x14ac:dyDescent="0.2">
      <c r="A16" s="18"/>
      <c r="B16" s="7" t="s">
        <v>87</v>
      </c>
      <c r="C16" s="9">
        <v>0</v>
      </c>
      <c r="D16" s="9">
        <v>172275.64389395999</v>
      </c>
      <c r="E16" s="9">
        <v>254917.52554295998</v>
      </c>
    </row>
    <row r="17" spans="1:5" x14ac:dyDescent="0.2">
      <c r="A17" s="18"/>
      <c r="B17" s="7" t="s">
        <v>6</v>
      </c>
      <c r="C17" s="9">
        <v>71870.525094141005</v>
      </c>
      <c r="D17" s="9">
        <v>174565.11268343701</v>
      </c>
      <c r="E17" s="9">
        <v>196022.52470413916</v>
      </c>
    </row>
    <row r="18" spans="1:5" x14ac:dyDescent="0.2">
      <c r="A18" s="18"/>
      <c r="B18" s="7" t="s">
        <v>77</v>
      </c>
      <c r="C18" s="9">
        <v>119571.9344346</v>
      </c>
      <c r="D18" s="9">
        <v>100680.506454366</v>
      </c>
      <c r="E18" s="9">
        <v>189152.05465437903</v>
      </c>
    </row>
    <row r="19" spans="1:5" x14ac:dyDescent="0.2">
      <c r="A19" s="18"/>
      <c r="B19" s="7" t="s">
        <v>60</v>
      </c>
      <c r="C19" s="9">
        <v>46326.384796892999</v>
      </c>
      <c r="D19" s="9">
        <v>65917.751894799003</v>
      </c>
      <c r="E19" s="9">
        <v>175024.33617596875</v>
      </c>
    </row>
    <row r="20" spans="1:5" x14ac:dyDescent="0.2">
      <c r="A20" s="18"/>
      <c r="B20" s="7" t="s">
        <v>78</v>
      </c>
      <c r="C20" s="9">
        <v>216917.01224843075</v>
      </c>
      <c r="D20" s="9">
        <v>186767.40647251799</v>
      </c>
      <c r="E20" s="9">
        <v>174978.72608237818</v>
      </c>
    </row>
    <row r="21" spans="1:5" x14ac:dyDescent="0.2">
      <c r="A21" s="18"/>
      <c r="B21" s="36" t="s">
        <v>74</v>
      </c>
      <c r="C21" s="9">
        <v>101667.221511</v>
      </c>
      <c r="D21" s="9">
        <v>153489.2736663</v>
      </c>
      <c r="E21" s="9">
        <v>137645.66597209999</v>
      </c>
    </row>
    <row r="22" spans="1:5" x14ac:dyDescent="0.2">
      <c r="A22" s="18"/>
      <c r="B22" s="7" t="s">
        <v>71</v>
      </c>
      <c r="C22" s="9">
        <v>80403.948096767999</v>
      </c>
      <c r="D22" s="9">
        <v>89052.324276519852</v>
      </c>
      <c r="E22" s="9">
        <v>111323.71373676301</v>
      </c>
    </row>
    <row r="23" spans="1:5" x14ac:dyDescent="0.2">
      <c r="A23" s="18"/>
      <c r="B23" s="7" t="s">
        <v>73</v>
      </c>
      <c r="C23" s="9">
        <v>97818.242270297997</v>
      </c>
      <c r="D23" s="9">
        <v>87621.493288892001</v>
      </c>
      <c r="E23" s="9">
        <v>107603.548618256</v>
      </c>
    </row>
    <row r="24" spans="1:5" x14ac:dyDescent="0.2">
      <c r="A24" s="18"/>
      <c r="B24" s="7" t="s">
        <v>75</v>
      </c>
      <c r="C24" s="9">
        <v>106777.8426616012</v>
      </c>
      <c r="D24" s="9">
        <v>125577.80940149038</v>
      </c>
      <c r="E24" s="9">
        <v>106277.09725150399</v>
      </c>
    </row>
    <row r="25" spans="1:5" x14ac:dyDescent="0.2">
      <c r="A25" s="18"/>
      <c r="B25" s="7" t="s">
        <v>76</v>
      </c>
      <c r="C25" s="9">
        <v>114828.32143413099</v>
      </c>
      <c r="D25" s="9">
        <v>98948.995598725989</v>
      </c>
      <c r="E25" s="9">
        <v>100530.593295489</v>
      </c>
    </row>
    <row r="26" spans="1:5" x14ac:dyDescent="0.2">
      <c r="A26" s="18"/>
      <c r="B26" s="7" t="s">
        <v>58</v>
      </c>
      <c r="C26" s="9">
        <v>36300.248361100006</v>
      </c>
      <c r="D26" s="9">
        <v>111326.66834972001</v>
      </c>
      <c r="E26" s="9">
        <v>94369.153202939997</v>
      </c>
    </row>
    <row r="27" spans="1:5" x14ac:dyDescent="0.2">
      <c r="A27" s="18"/>
      <c r="B27" s="7" t="s">
        <v>62</v>
      </c>
      <c r="C27" s="9">
        <v>43462.953730214002</v>
      </c>
      <c r="D27" s="9">
        <v>63340.710520549997</v>
      </c>
      <c r="E27" s="9">
        <v>79561.279205953993</v>
      </c>
    </row>
    <row r="28" spans="1:5" x14ac:dyDescent="0.2">
      <c r="A28" s="18"/>
      <c r="B28" s="7" t="s">
        <v>67</v>
      </c>
      <c r="C28" s="9">
        <v>49928.720909811382</v>
      </c>
      <c r="D28" s="9">
        <v>72992.694434305478</v>
      </c>
      <c r="E28" s="9">
        <v>73062.736165183233</v>
      </c>
    </row>
    <row r="29" spans="1:5" x14ac:dyDescent="0.2">
      <c r="A29" s="18"/>
      <c r="B29" s="7" t="s">
        <v>50</v>
      </c>
      <c r="C29" s="9">
        <v>24135.774679599999</v>
      </c>
      <c r="D29" s="9">
        <v>54740.204041199999</v>
      </c>
      <c r="E29" s="9">
        <v>72355.313539299998</v>
      </c>
    </row>
    <row r="30" spans="1:5" x14ac:dyDescent="0.2">
      <c r="A30" s="18"/>
      <c r="B30" s="7" t="s">
        <v>68</v>
      </c>
      <c r="C30" s="9">
        <v>53243.31614121703</v>
      </c>
      <c r="D30" s="9">
        <v>58849.821502806757</v>
      </c>
      <c r="E30" s="9">
        <v>51796.210991064137</v>
      </c>
    </row>
    <row r="31" spans="1:5" x14ac:dyDescent="0.2">
      <c r="A31" s="18"/>
      <c r="B31" s="7" t="s">
        <v>66</v>
      </c>
      <c r="C31" s="9">
        <v>49398.520938129004</v>
      </c>
      <c r="D31" s="9">
        <v>59185.705921443987</v>
      </c>
      <c r="E31" s="9">
        <v>49167.846337398994</v>
      </c>
    </row>
    <row r="32" spans="1:5" x14ac:dyDescent="0.2">
      <c r="A32" s="18"/>
      <c r="B32" s="7" t="s">
        <v>8</v>
      </c>
      <c r="C32" s="9">
        <v>72.493941782859991</v>
      </c>
      <c r="D32" s="9">
        <v>50712.232442858258</v>
      </c>
      <c r="E32" s="9">
        <v>48999.366889974321</v>
      </c>
    </row>
    <row r="33" spans="1:5" x14ac:dyDescent="0.2">
      <c r="A33" s="18"/>
      <c r="B33" s="7" t="s">
        <v>64</v>
      </c>
      <c r="C33" s="9">
        <v>45186.199441511992</v>
      </c>
      <c r="D33" s="9">
        <v>38974.007322999998</v>
      </c>
      <c r="E33" s="9">
        <v>47293.921305109994</v>
      </c>
    </row>
    <row r="34" spans="1:5" x14ac:dyDescent="0.2">
      <c r="A34" s="18"/>
      <c r="B34" s="7" t="s">
        <v>61</v>
      </c>
      <c r="C34" s="9">
        <v>41763.099918944004</v>
      </c>
      <c r="D34" s="9">
        <v>35379.848768088006</v>
      </c>
      <c r="E34" s="9">
        <v>43466.793439307003</v>
      </c>
    </row>
    <row r="35" spans="1:5" x14ac:dyDescent="0.2">
      <c r="A35" s="18"/>
      <c r="B35" s="7" t="s">
        <v>72</v>
      </c>
      <c r="C35" s="9">
        <v>84268.774477755011</v>
      </c>
      <c r="D35" s="9">
        <v>72234.301238063999</v>
      </c>
      <c r="E35" s="9">
        <v>39782.639527416002</v>
      </c>
    </row>
    <row r="36" spans="1:5" x14ac:dyDescent="0.2">
      <c r="A36" s="18"/>
      <c r="B36" s="7" t="s">
        <v>43</v>
      </c>
      <c r="C36" s="9">
        <v>14094.645551460933</v>
      </c>
      <c r="D36" s="9">
        <v>12397.659656585998</v>
      </c>
      <c r="E36" s="9">
        <v>34978.416963409603</v>
      </c>
    </row>
    <row r="37" spans="1:5" x14ac:dyDescent="0.2">
      <c r="A37" s="18"/>
      <c r="B37" s="7" t="s">
        <v>52</v>
      </c>
      <c r="C37" s="9">
        <v>18943.014005003002</v>
      </c>
      <c r="D37" s="9">
        <v>27936.442677653387</v>
      </c>
      <c r="E37" s="9">
        <v>34053.588544591999</v>
      </c>
    </row>
    <row r="38" spans="1:5" x14ac:dyDescent="0.2">
      <c r="A38" s="18"/>
      <c r="B38" s="7" t="s">
        <v>70</v>
      </c>
      <c r="C38" s="9">
        <v>78285.961938100008</v>
      </c>
      <c r="D38" s="9">
        <v>72930.331945400001</v>
      </c>
      <c r="E38" s="9">
        <v>33960.437080500007</v>
      </c>
    </row>
    <row r="39" spans="1:5" x14ac:dyDescent="0.2">
      <c r="A39" s="18"/>
      <c r="B39" s="7" t="s">
        <v>56</v>
      </c>
      <c r="C39" s="9">
        <v>27065.870891101997</v>
      </c>
      <c r="D39" s="9">
        <v>28810.126749834999</v>
      </c>
      <c r="E39" s="9">
        <v>32045.862437438998</v>
      </c>
    </row>
    <row r="40" spans="1:5" x14ac:dyDescent="0.2">
      <c r="A40" s="18"/>
      <c r="B40" s="7" t="s">
        <v>59</v>
      </c>
      <c r="C40" s="9">
        <v>39922.250987788</v>
      </c>
      <c r="D40" s="9">
        <v>28764.052980794</v>
      </c>
      <c r="E40" s="9">
        <v>31387.82418363</v>
      </c>
    </row>
    <row r="41" spans="1:5" x14ac:dyDescent="0.2">
      <c r="A41" s="18"/>
      <c r="B41" s="7" t="s">
        <v>55</v>
      </c>
      <c r="C41" s="9">
        <v>25216.443493961197</v>
      </c>
      <c r="D41" s="9">
        <v>30188.006848957401</v>
      </c>
      <c r="E41" s="9">
        <v>29441.5724849914</v>
      </c>
    </row>
    <row r="42" spans="1:5" x14ac:dyDescent="0.2">
      <c r="A42" s="18"/>
      <c r="B42" s="7" t="s">
        <v>22</v>
      </c>
      <c r="C42" s="9">
        <v>1544.8116524759998</v>
      </c>
      <c r="D42" s="9">
        <v>1074.1265114400001</v>
      </c>
      <c r="E42" s="9">
        <v>27614.641241332196</v>
      </c>
    </row>
    <row r="43" spans="1:5" x14ac:dyDescent="0.2">
      <c r="A43" s="18"/>
      <c r="B43" s="7" t="s">
        <v>53</v>
      </c>
      <c r="C43" s="9">
        <v>23367.080215226</v>
      </c>
      <c r="D43" s="9">
        <v>26084.710642298</v>
      </c>
      <c r="E43" s="9">
        <v>24588.230090443998</v>
      </c>
    </row>
    <row r="44" spans="1:5" x14ac:dyDescent="0.2">
      <c r="A44" s="18"/>
      <c r="B44" s="7" t="s">
        <v>54</v>
      </c>
      <c r="C44" s="9">
        <v>24135.189340591998</v>
      </c>
      <c r="D44" s="9">
        <v>17561.525768097999</v>
      </c>
      <c r="E44" s="9">
        <v>21746.946474814002</v>
      </c>
    </row>
    <row r="45" spans="1:5" x14ac:dyDescent="0.2">
      <c r="A45" s="18"/>
      <c r="B45" s="7" t="s">
        <v>63</v>
      </c>
      <c r="C45" s="9">
        <v>44444.687797941995</v>
      </c>
      <c r="D45" s="9">
        <v>30480.252670982001</v>
      </c>
      <c r="E45" s="9">
        <v>20166.470256482658</v>
      </c>
    </row>
    <row r="46" spans="1:5" x14ac:dyDescent="0.2">
      <c r="A46" s="18"/>
      <c r="B46" s="7" t="s">
        <v>41</v>
      </c>
      <c r="C46" s="9">
        <v>9842.7045156584409</v>
      </c>
      <c r="D46" s="9">
        <v>16397.79957898764</v>
      </c>
      <c r="E46" s="9">
        <v>18976.000096465817</v>
      </c>
    </row>
    <row r="47" spans="1:5" x14ac:dyDescent="0.2">
      <c r="A47" s="18"/>
      <c r="B47" s="7" t="s">
        <v>47</v>
      </c>
      <c r="C47" s="9">
        <v>16564.981226800002</v>
      </c>
      <c r="D47" s="9">
        <v>16348.714312600001</v>
      </c>
      <c r="E47" s="9">
        <v>18543.876711776</v>
      </c>
    </row>
    <row r="48" spans="1:5" x14ac:dyDescent="0.2">
      <c r="A48" s="18"/>
      <c r="B48" s="7" t="s">
        <v>21</v>
      </c>
      <c r="C48" s="9">
        <v>1442.1892327019998</v>
      </c>
      <c r="D48" s="9">
        <v>16301.880539737002</v>
      </c>
      <c r="E48" s="9">
        <v>18276.827673673</v>
      </c>
    </row>
    <row r="49" spans="1:5" x14ac:dyDescent="0.2">
      <c r="A49" s="18"/>
      <c r="B49" s="7" t="s">
        <v>49</v>
      </c>
      <c r="C49" s="9">
        <v>17202.54505506</v>
      </c>
      <c r="D49" s="9">
        <v>16198.122136212</v>
      </c>
      <c r="E49" s="9">
        <v>17569.882946042999</v>
      </c>
    </row>
    <row r="50" spans="1:5" x14ac:dyDescent="0.2">
      <c r="A50" s="18"/>
      <c r="B50" s="7" t="s">
        <v>44</v>
      </c>
      <c r="C50" s="9">
        <v>14277.2449767</v>
      </c>
      <c r="D50" s="9">
        <v>14139.598585</v>
      </c>
      <c r="E50" s="9">
        <v>16579.979603399999</v>
      </c>
    </row>
    <row r="51" spans="1:5" x14ac:dyDescent="0.2">
      <c r="A51" s="18"/>
      <c r="B51" s="7" t="s">
        <v>46</v>
      </c>
      <c r="C51" s="9">
        <v>15112.56767328</v>
      </c>
      <c r="D51" s="9">
        <v>2239.5777445979998</v>
      </c>
      <c r="E51" s="9">
        <v>15624.525261967001</v>
      </c>
    </row>
    <row r="52" spans="1:5" x14ac:dyDescent="0.2">
      <c r="A52" s="18"/>
      <c r="B52" s="7" t="s">
        <v>42</v>
      </c>
      <c r="C52" s="9">
        <v>11541.37296836948</v>
      </c>
      <c r="D52" s="9">
        <v>20831.016374228639</v>
      </c>
      <c r="E52" s="9">
        <v>14098.613750397082</v>
      </c>
    </row>
    <row r="53" spans="1:5" x14ac:dyDescent="0.2">
      <c r="A53" s="18"/>
      <c r="B53" s="7" t="s">
        <v>48</v>
      </c>
      <c r="C53" s="9">
        <v>16887.166033987</v>
      </c>
      <c r="D53" s="9">
        <v>15952.515908282001</v>
      </c>
      <c r="E53" s="9">
        <v>10675.794708223</v>
      </c>
    </row>
    <row r="54" spans="1:5" x14ac:dyDescent="0.2">
      <c r="A54" s="18"/>
      <c r="B54" s="7" t="s">
        <v>57</v>
      </c>
      <c r="C54" s="9">
        <v>27452.109273299997</v>
      </c>
      <c r="D54" s="9">
        <v>13482.089107599999</v>
      </c>
      <c r="E54" s="9">
        <v>10307.0295451</v>
      </c>
    </row>
    <row r="55" spans="1:5" x14ac:dyDescent="0.2">
      <c r="A55" s="18"/>
      <c r="B55" s="7" t="s">
        <v>33</v>
      </c>
      <c r="C55" s="9">
        <v>6422.3022510359997</v>
      </c>
      <c r="D55" s="9">
        <v>6453.9157644719999</v>
      </c>
      <c r="E55" s="9">
        <v>10125.162486072</v>
      </c>
    </row>
    <row r="56" spans="1:5" x14ac:dyDescent="0.2">
      <c r="A56" s="18"/>
      <c r="B56" s="7" t="s">
        <v>51</v>
      </c>
      <c r="C56" s="9">
        <v>18149.664212081181</v>
      </c>
      <c r="D56" s="9">
        <v>21744.992371335997</v>
      </c>
      <c r="E56" s="9">
        <v>9712.2513554510006</v>
      </c>
    </row>
    <row r="57" spans="1:5" x14ac:dyDescent="0.2">
      <c r="A57" s="18"/>
      <c r="B57" s="7" t="s">
        <v>28</v>
      </c>
      <c r="C57" s="9">
        <v>2884.6033758799999</v>
      </c>
      <c r="D57" s="9">
        <v>4543.5634289</v>
      </c>
      <c r="E57" s="9">
        <v>8168.239154343999</v>
      </c>
    </row>
    <row r="58" spans="1:5" x14ac:dyDescent="0.2">
      <c r="A58" s="18"/>
      <c r="B58" s="7" t="s">
        <v>37</v>
      </c>
      <c r="C58" s="9">
        <v>8768.3544994229978</v>
      </c>
      <c r="D58" s="9">
        <v>9299.2236436439998</v>
      </c>
      <c r="E58" s="9">
        <v>7732.7721489059995</v>
      </c>
    </row>
    <row r="59" spans="1:5" x14ac:dyDescent="0.2">
      <c r="A59" s="18"/>
      <c r="B59" s="7" t="s">
        <v>35</v>
      </c>
      <c r="C59" s="9">
        <v>7725.8573140999997</v>
      </c>
      <c r="D59" s="9">
        <v>4574.9886816000007</v>
      </c>
      <c r="E59" s="9">
        <v>7527.9755067000006</v>
      </c>
    </row>
    <row r="60" spans="1:5" x14ac:dyDescent="0.2">
      <c r="A60" s="18"/>
      <c r="B60" s="7" t="s">
        <v>93</v>
      </c>
      <c r="C60" s="9">
        <v>0</v>
      </c>
      <c r="D60" s="9">
        <v>0</v>
      </c>
      <c r="E60" s="9">
        <v>5708.7911530800002</v>
      </c>
    </row>
    <row r="61" spans="1:5" x14ac:dyDescent="0.2">
      <c r="A61" s="18"/>
      <c r="B61" s="7" t="s">
        <v>32</v>
      </c>
      <c r="C61" s="9">
        <v>4727.6006902979998</v>
      </c>
      <c r="D61" s="9">
        <v>5473.7373345092001</v>
      </c>
      <c r="E61" s="9">
        <v>4692.9321113139995</v>
      </c>
    </row>
    <row r="62" spans="1:5" x14ac:dyDescent="0.2">
      <c r="A62" s="18"/>
      <c r="B62" s="7" t="s">
        <v>45</v>
      </c>
      <c r="C62" s="9">
        <v>14626.852780324001</v>
      </c>
      <c r="D62" s="9">
        <v>11615.112117021212</v>
      </c>
      <c r="E62" s="9">
        <v>4684.0848991055809</v>
      </c>
    </row>
    <row r="63" spans="1:5" x14ac:dyDescent="0.2">
      <c r="A63" s="18"/>
      <c r="B63" s="7" t="s">
        <v>39</v>
      </c>
      <c r="C63" s="9">
        <v>8818.6616249053986</v>
      </c>
      <c r="D63" s="9">
        <v>4169.146544532</v>
      </c>
      <c r="E63" s="9">
        <v>4206.8425787326196</v>
      </c>
    </row>
    <row r="64" spans="1:5" x14ac:dyDescent="0.2">
      <c r="A64" s="18"/>
      <c r="B64" s="7" t="s">
        <v>30</v>
      </c>
      <c r="C64" s="9">
        <v>4222.2300153493998</v>
      </c>
      <c r="D64" s="9">
        <v>4255.0295291259999</v>
      </c>
      <c r="E64" s="9">
        <v>3871.1059062630002</v>
      </c>
    </row>
    <row r="65" spans="1:5" x14ac:dyDescent="0.2">
      <c r="A65" s="18"/>
      <c r="B65" s="7" t="s">
        <v>40</v>
      </c>
      <c r="C65" s="9">
        <v>9513.3231052291485</v>
      </c>
      <c r="D65" s="9">
        <v>6221.7846073214505</v>
      </c>
      <c r="E65" s="9">
        <v>3757.1628093479994</v>
      </c>
    </row>
    <row r="66" spans="1:5" x14ac:dyDescent="0.2">
      <c r="A66" s="18"/>
      <c r="B66" s="7" t="s">
        <v>36</v>
      </c>
      <c r="C66" s="9">
        <v>7111.8717559830002</v>
      </c>
      <c r="D66" s="9">
        <v>7819.5459047220002</v>
      </c>
      <c r="E66" s="9">
        <v>3187.4587877820004</v>
      </c>
    </row>
    <row r="67" spans="1:5" x14ac:dyDescent="0.2">
      <c r="A67" s="18"/>
      <c r="B67" s="7" t="s">
        <v>15</v>
      </c>
      <c r="C67" s="9">
        <v>581.90467329000001</v>
      </c>
      <c r="D67" s="9">
        <v>9435.314454203999</v>
      </c>
      <c r="E67" s="9">
        <v>3179.4532045659998</v>
      </c>
    </row>
    <row r="68" spans="1:5" x14ac:dyDescent="0.2">
      <c r="A68" s="18"/>
      <c r="B68" s="7" t="s">
        <v>25</v>
      </c>
      <c r="C68" s="9">
        <v>2565.5449748998599</v>
      </c>
      <c r="D68" s="9">
        <v>3698.5270348859995</v>
      </c>
      <c r="E68" s="9">
        <v>3016.5410562480001</v>
      </c>
    </row>
    <row r="69" spans="1:5" x14ac:dyDescent="0.2">
      <c r="A69" s="18"/>
      <c r="B69" s="7" t="s">
        <v>20</v>
      </c>
      <c r="C69" s="9">
        <v>1230.1113318</v>
      </c>
      <c r="D69" s="9">
        <v>2308.7648513200002</v>
      </c>
      <c r="E69" s="9">
        <v>2809.3834062761202</v>
      </c>
    </row>
    <row r="70" spans="1:5" x14ac:dyDescent="0.2">
      <c r="A70" s="18"/>
      <c r="B70" s="7" t="s">
        <v>23</v>
      </c>
      <c r="C70" s="9">
        <v>1922.7244476000001</v>
      </c>
      <c r="D70" s="9">
        <v>2557.9301258400001</v>
      </c>
      <c r="E70" s="9">
        <v>1448.2191740799999</v>
      </c>
    </row>
    <row r="71" spans="1:5" x14ac:dyDescent="0.2">
      <c r="A71" s="18"/>
      <c r="B71" s="7" t="s">
        <v>26</v>
      </c>
      <c r="C71" s="9">
        <v>2657.3594341820003</v>
      </c>
      <c r="D71" s="9">
        <v>2581.7917401680002</v>
      </c>
      <c r="E71" s="9">
        <v>1088.5601197179999</v>
      </c>
    </row>
    <row r="72" spans="1:5" x14ac:dyDescent="0.2">
      <c r="A72" s="18"/>
      <c r="B72" s="7" t="s">
        <v>88</v>
      </c>
      <c r="C72" s="9">
        <v>0</v>
      </c>
      <c r="D72" s="9">
        <v>1008.4242539600001</v>
      </c>
      <c r="E72" s="9">
        <v>968.20707964000007</v>
      </c>
    </row>
    <row r="73" spans="1:5" x14ac:dyDescent="0.2">
      <c r="A73" s="18"/>
      <c r="B73" s="7" t="s">
        <v>16</v>
      </c>
      <c r="C73" s="9">
        <v>593.36713987999997</v>
      </c>
      <c r="D73" s="9">
        <v>741.04794935999996</v>
      </c>
      <c r="E73" s="9">
        <v>890.23955996000007</v>
      </c>
    </row>
    <row r="74" spans="1:5" x14ac:dyDescent="0.2">
      <c r="A74" s="18"/>
      <c r="B74" s="7" t="s">
        <v>86</v>
      </c>
      <c r="C74" s="9">
        <v>0</v>
      </c>
      <c r="D74" s="9">
        <v>2088.5475589511402</v>
      </c>
      <c r="E74" s="9">
        <v>881.98391075411996</v>
      </c>
    </row>
    <row r="75" spans="1:5" x14ac:dyDescent="0.2">
      <c r="A75" s="18"/>
      <c r="B75" s="7" t="s">
        <v>85</v>
      </c>
      <c r="C75" s="9">
        <v>3856.8803654069998</v>
      </c>
      <c r="D75" s="9">
        <v>4567.3717014630001</v>
      </c>
      <c r="E75" s="9">
        <v>823.38422259600009</v>
      </c>
    </row>
    <row r="76" spans="1:5" x14ac:dyDescent="0.2">
      <c r="A76" s="18"/>
      <c r="B76" s="7" t="s">
        <v>17</v>
      </c>
      <c r="C76" s="9">
        <v>817.72110619999989</v>
      </c>
      <c r="D76" s="9">
        <v>706.29952360000004</v>
      </c>
      <c r="E76" s="9">
        <v>657.95388776000004</v>
      </c>
    </row>
    <row r="77" spans="1:5" x14ac:dyDescent="0.2">
      <c r="A77" s="18"/>
      <c r="B77" s="7" t="s">
        <v>18</v>
      </c>
      <c r="C77" s="9">
        <v>858.14733139200007</v>
      </c>
      <c r="D77" s="9">
        <v>797.80483669500006</v>
      </c>
      <c r="E77" s="9">
        <v>332.38673808300001</v>
      </c>
    </row>
    <row r="78" spans="1:5" x14ac:dyDescent="0.2">
      <c r="A78" s="18"/>
      <c r="B78" s="7" t="s">
        <v>4</v>
      </c>
      <c r="C78" s="9">
        <v>0</v>
      </c>
      <c r="D78" s="9">
        <v>215.96336352</v>
      </c>
      <c r="E78" s="9">
        <v>273.78302400799998</v>
      </c>
    </row>
    <row r="79" spans="1:5" x14ac:dyDescent="0.2">
      <c r="A79" s="18"/>
      <c r="B79" s="7" t="s">
        <v>24</v>
      </c>
      <c r="C79" s="9">
        <v>1227.5259099999998</v>
      </c>
      <c r="D79" s="9">
        <v>0</v>
      </c>
      <c r="E79" s="9">
        <v>161.44229995199998</v>
      </c>
    </row>
    <row r="80" spans="1:5" x14ac:dyDescent="0.2">
      <c r="A80" s="18"/>
      <c r="B80" s="7" t="s">
        <v>9</v>
      </c>
      <c r="C80" s="9">
        <v>228.74219238400002</v>
      </c>
      <c r="D80" s="9">
        <v>126.12716312000001</v>
      </c>
      <c r="E80" s="9">
        <v>114.80944888800001</v>
      </c>
    </row>
    <row r="81" spans="1:5" x14ac:dyDescent="0.2">
      <c r="A81" s="18"/>
      <c r="B81" s="7" t="s">
        <v>7</v>
      </c>
      <c r="C81" s="9">
        <v>0</v>
      </c>
      <c r="D81" s="9">
        <v>117.799647444</v>
      </c>
      <c r="E81" s="9">
        <v>41.471490744</v>
      </c>
    </row>
    <row r="82" spans="1:5" x14ac:dyDescent="0.2">
      <c r="A82" s="18"/>
      <c r="B82" s="7" t="s">
        <v>11</v>
      </c>
      <c r="C82" s="9">
        <v>306.0152645</v>
      </c>
      <c r="D82" s="9">
        <v>352.46185009999999</v>
      </c>
      <c r="E82" s="9">
        <v>29.271025300000002</v>
      </c>
    </row>
    <row r="83" spans="1:5" x14ac:dyDescent="0.2">
      <c r="A83" s="18"/>
      <c r="B83" s="7" t="s">
        <v>10</v>
      </c>
      <c r="C83" s="9">
        <v>11.263338372</v>
      </c>
      <c r="D83" s="9">
        <v>15.82141176</v>
      </c>
      <c r="E83" s="9">
        <v>11.7379807248</v>
      </c>
    </row>
    <row r="84" spans="1:5" x14ac:dyDescent="0.2">
      <c r="A84" s="18"/>
      <c r="B84" s="7" t="s">
        <v>14</v>
      </c>
      <c r="C84" s="9">
        <v>484.67368502099998</v>
      </c>
      <c r="D84" s="9">
        <v>26200.120399375501</v>
      </c>
      <c r="E84" s="9">
        <v>0</v>
      </c>
    </row>
    <row r="85" spans="1:5" x14ac:dyDescent="0.2">
      <c r="A85" s="18"/>
      <c r="B85" s="7" t="s">
        <v>29</v>
      </c>
      <c r="C85" s="9">
        <v>0</v>
      </c>
      <c r="D85" s="9">
        <v>0</v>
      </c>
      <c r="E85" s="9">
        <v>0</v>
      </c>
    </row>
    <row r="86" spans="1:5" x14ac:dyDescent="0.2">
      <c r="A86" s="18"/>
      <c r="B86" s="36" t="s">
        <v>110</v>
      </c>
      <c r="C86" s="9">
        <v>243990.906026632</v>
      </c>
      <c r="D86" s="9">
        <v>211858.01919662399</v>
      </c>
      <c r="E86" s="9">
        <v>0</v>
      </c>
    </row>
    <row r="87" spans="1:5" x14ac:dyDescent="0.2">
      <c r="A87" s="18"/>
      <c r="B87" s="7" t="s">
        <v>69</v>
      </c>
      <c r="C87" s="9">
        <v>53669.0279584768</v>
      </c>
      <c r="D87" s="9">
        <v>76638.947132974805</v>
      </c>
      <c r="E87" s="9">
        <v>0</v>
      </c>
    </row>
    <row r="88" spans="1:5" x14ac:dyDescent="0.2">
      <c r="A88" s="18"/>
      <c r="B88" s="7" t="s">
        <v>65</v>
      </c>
      <c r="C88" s="9">
        <v>0</v>
      </c>
      <c r="D88" s="9">
        <v>0</v>
      </c>
      <c r="E88" s="9">
        <v>0</v>
      </c>
    </row>
    <row r="89" spans="1:5" x14ac:dyDescent="0.2">
      <c r="A89" s="18"/>
      <c r="B89" s="7" t="s">
        <v>19</v>
      </c>
      <c r="C89" s="9">
        <v>0</v>
      </c>
      <c r="D89" s="9">
        <v>0</v>
      </c>
      <c r="E89" s="9">
        <v>0</v>
      </c>
    </row>
    <row r="90" spans="1:5" x14ac:dyDescent="0.2">
      <c r="A90" s="18"/>
      <c r="B90" s="7" t="s">
        <v>34</v>
      </c>
      <c r="C90" s="9">
        <v>0</v>
      </c>
      <c r="D90" s="9">
        <v>0</v>
      </c>
      <c r="E90" s="9">
        <v>0</v>
      </c>
    </row>
    <row r="91" spans="1:5" x14ac:dyDescent="0.2">
      <c r="A91" s="18"/>
      <c r="B91" s="7" t="s">
        <v>5</v>
      </c>
      <c r="C91" s="9">
        <v>0</v>
      </c>
      <c r="D91" s="9">
        <v>2817.2237140800003</v>
      </c>
      <c r="E91" s="9">
        <v>0</v>
      </c>
    </row>
    <row r="92" spans="1:5" x14ac:dyDescent="0.2">
      <c r="A92" s="18"/>
      <c r="B92" s="7" t="s">
        <v>12</v>
      </c>
      <c r="C92" s="9">
        <v>320.68764432</v>
      </c>
      <c r="D92" s="9">
        <v>0</v>
      </c>
      <c r="E92" s="9">
        <v>0</v>
      </c>
    </row>
    <row r="93" spans="1:5" x14ac:dyDescent="0.2">
      <c r="A93" s="18"/>
      <c r="B93" s="7" t="s">
        <v>13</v>
      </c>
      <c r="C93" s="9">
        <v>373.85541438299998</v>
      </c>
      <c r="D93" s="9">
        <v>0</v>
      </c>
      <c r="E93" s="9">
        <v>0</v>
      </c>
    </row>
    <row r="94" spans="1:5" x14ac:dyDescent="0.2">
      <c r="A94" s="18"/>
      <c r="B94" s="7" t="s">
        <v>27</v>
      </c>
      <c r="C94" s="9">
        <v>2868.7298159100001</v>
      </c>
      <c r="D94" s="9">
        <v>0</v>
      </c>
      <c r="E94" s="9">
        <v>0</v>
      </c>
    </row>
    <row r="95" spans="1:5" x14ac:dyDescent="0.2">
      <c r="A95" s="18"/>
      <c r="B95" s="7" t="s">
        <v>38</v>
      </c>
      <c r="C95" s="9">
        <v>8773.9320525569983</v>
      </c>
      <c r="D95" s="9">
        <v>1554.7962852270002</v>
      </c>
      <c r="E95" s="9">
        <v>0</v>
      </c>
    </row>
    <row r="96" spans="1:5" x14ac:dyDescent="0.2">
      <c r="A96" s="18"/>
      <c r="B96" s="7" t="s">
        <v>79</v>
      </c>
      <c r="C96" s="9">
        <v>1318979.3083804024</v>
      </c>
      <c r="D96" s="9">
        <v>0</v>
      </c>
      <c r="E96" s="9">
        <v>0</v>
      </c>
    </row>
  </sheetData>
  <sheetProtection algorithmName="SHA-512" hashValue="tu8gFZfpm1DpBATje0OdTen8W+QW8bPjEPZBZcGgWOfJSIisMO2H8Ftnyti7/qA5oiF9W8sX0JFKG4fGMXs8Lw==" saltValue="p0O0d16IE4fpFGbR1budmg==" spinCount="100000" sheet="1" formatColumns="0" formatRows="0"/>
  <autoFilter ref="A7:F96"/>
  <conditionalFormatting sqref="C8:E96">
    <cfRule type="cellIs" dxfId="3" priority="13" operator="between">
      <formula>$A$4</formula>
      <formula>$A$5</formula>
    </cfRule>
    <cfRule type="cellIs" dxfId="2" priority="14" operator="between">
      <formula>$A$4</formula>
      <formula>$A$3</formula>
    </cfRule>
    <cfRule type="cellIs" dxfId="1" priority="15" operator="between">
      <formula>$A$3</formula>
      <formula>$A$2</formula>
    </cfRule>
    <cfRule type="cellIs" dxfId="0" priority="16" operator="greaterThanOrEqual">
      <formula>$A$2</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0B0B1371911D4F8EE45B56E0E3A766" ma:contentTypeVersion="10" ma:contentTypeDescription="Create a new document." ma:contentTypeScope="" ma:versionID="0bd4ec5e0f4264fb0af97550065ede3f">
  <xsd:schema xmlns:xsd="http://www.w3.org/2001/XMLSchema" xmlns:xs="http://www.w3.org/2001/XMLSchema" xmlns:p="http://schemas.microsoft.com/office/2006/metadata/properties" xmlns:ns2="9c49d848-381f-4305-a526-c7628ac30c9e" xmlns:ns3="a1a0681f-cb63-4b8d-afdc-dedbdb8d1bfa" targetNamespace="http://schemas.microsoft.com/office/2006/metadata/properties" ma:root="true" ma:fieldsID="420a9f01ddab2ccda191947f3859ff07" ns2:_="" ns3:_="">
    <xsd:import namespace="9c49d848-381f-4305-a526-c7628ac30c9e"/>
    <xsd:import namespace="a1a0681f-cb63-4b8d-afdc-dedbdb8d1bfa"/>
    <xsd:element name="properties">
      <xsd:complexType>
        <xsd:sequence>
          <xsd:element name="documentManagement">
            <xsd:complexType>
              <xsd:all>
                <xsd:element ref="ns2:EQC_x0020_Meeting_x0020_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9d848-381f-4305-a526-c7628ac30c9e" elementFormDefault="qualified">
    <xsd:import namespace="http://schemas.microsoft.com/office/2006/documentManagement/types"/>
    <xsd:import namespace="http://schemas.microsoft.com/office/infopath/2007/PartnerControls"/>
    <xsd:element name="EQC_x0020_Meeting_x0020_Date" ma:index="4" nillable="true" ma:displayName="EQC Meeting Date" ma:format="DateOnly" ma:internalName="EQC_x0020_Meeting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QC_x0020_Meeting_x0020_Date xmlns="9c49d848-381f-4305-a526-c7628ac30c9e" xsi:nil="true"/>
  </documentManagement>
</p:properties>
</file>

<file path=customXml/itemProps1.xml><?xml version="1.0" encoding="utf-8"?>
<ds:datastoreItem xmlns:ds="http://schemas.openxmlformats.org/officeDocument/2006/customXml" ds:itemID="{C495E565-1BD8-44E7-8506-0395534126CA}"/>
</file>

<file path=customXml/itemProps2.xml><?xml version="1.0" encoding="utf-8"?>
<ds:datastoreItem xmlns:ds="http://schemas.openxmlformats.org/officeDocument/2006/customXml" ds:itemID="{7BED248B-E28E-443C-92EC-C31C90DF5D0B}"/>
</file>

<file path=customXml/itemProps3.xml><?xml version="1.0" encoding="utf-8"?>
<ds:datastoreItem xmlns:ds="http://schemas.openxmlformats.org/officeDocument/2006/customXml" ds:itemID="{B87F2C1E-DA7C-4B0C-8222-E6CF9BE965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vt:lpstr>
      <vt:lpstr>Cap.Trajectory</vt:lpstr>
      <vt:lpstr>NG</vt:lpstr>
      <vt:lpstr>Non-NG</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SLAWSKY Lauren</dc:creator>
  <cp:lastModifiedBy>ESPIE Matthew</cp:lastModifiedBy>
  <dcterms:created xsi:type="dcterms:W3CDTF">2020-03-05T15:57:19Z</dcterms:created>
  <dcterms:modified xsi:type="dcterms:W3CDTF">2021-12-06T20:17:51Z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0x0101008E0B0B1371911D4F8EE45B56E0E3A766</vt:lpwstr>
  </property>
</Properties>
</file>